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240" yWindow="555" windowWidth="19320" windowHeight="7395" firstSheet="1" activeTab="3"/>
  </bookViews>
  <sheets>
    <sheet name="SAS Solutions Worksheet Hidden" sheetId="4" state="veryHidden" r:id="rId1"/>
    <sheet name="SP" sheetId="5" r:id="rId2"/>
    <sheet name="crediti e debiti" sheetId="8" r:id="rId3"/>
    <sheet name="SP ministeriale comparato" sheetId="7" r:id="rId4"/>
    <sheet name="Foglio1" sheetId="9" r:id="rId5"/>
  </sheets>
  <externalReferences>
    <externalReference r:id="rId6"/>
  </externalReferences>
  <definedNames>
    <definedName name="_xlnm._FilterDatabase" localSheetId="1" hidden="1">SP!$A$9:$C$444</definedName>
    <definedName name="_xlnm.Print_Area" localSheetId="3">'SP ministeriale comparato'!$B$1:$N$190</definedName>
    <definedName name="NewTable1">SP!$A$4:$C$444</definedName>
    <definedName name="NewTable2">'crediti e debiti'!$A$1:$D$189</definedName>
    <definedName name="_xlnm.Print_Titles" localSheetId="3">'SP ministeriale comparato'!$1:$5</definedName>
  </definedNames>
  <calcPr calcId="145621" fullPrecision="0"/>
</workbook>
</file>

<file path=xl/calcChain.xml><?xml version="1.0" encoding="utf-8"?>
<calcChain xmlns="http://schemas.openxmlformats.org/spreadsheetml/2006/main">
  <c r="V8" i="9" l="1"/>
  <c r="V9" i="9"/>
  <c r="V10" i="9"/>
  <c r="V11" i="9"/>
  <c r="V12" i="9"/>
  <c r="V13" i="9"/>
  <c r="V14" i="9"/>
  <c r="V15" i="9"/>
  <c r="V16" i="9"/>
  <c r="V17" i="9"/>
  <c r="V18" i="9"/>
  <c r="V19" i="9"/>
  <c r="V20" i="9"/>
  <c r="V21" i="9"/>
  <c r="V22" i="9"/>
  <c r="V23" i="9"/>
  <c r="V24" i="9"/>
  <c r="V25" i="9"/>
  <c r="V26" i="9"/>
  <c r="V27" i="9"/>
  <c r="V28" i="9"/>
  <c r="V29" i="9"/>
  <c r="V30" i="9"/>
  <c r="V31" i="9"/>
  <c r="V32" i="9"/>
  <c r="V33" i="9"/>
  <c r="V34" i="9"/>
  <c r="V35" i="9"/>
  <c r="V36" i="9"/>
  <c r="V37" i="9"/>
  <c r="V38" i="9"/>
  <c r="V39" i="9"/>
  <c r="V40" i="9"/>
  <c r="V41" i="9"/>
  <c r="V42" i="9"/>
  <c r="V43" i="9"/>
  <c r="V44" i="9"/>
  <c r="V45" i="9"/>
  <c r="V46" i="9"/>
  <c r="V47" i="9"/>
  <c r="V48" i="9"/>
  <c r="V49" i="9"/>
  <c r="V50" i="9"/>
  <c r="V51" i="9"/>
  <c r="V52" i="9"/>
  <c r="V53" i="9"/>
  <c r="V54" i="9"/>
  <c r="V55" i="9"/>
  <c r="V56" i="9"/>
  <c r="V57" i="9"/>
  <c r="V58" i="9"/>
  <c r="V59" i="9"/>
  <c r="V60" i="9"/>
  <c r="V61" i="9"/>
  <c r="V62" i="9"/>
  <c r="V63" i="9"/>
  <c r="V64" i="9"/>
  <c r="V65" i="9"/>
  <c r="V66" i="9"/>
  <c r="V67" i="9"/>
  <c r="V68" i="9"/>
  <c r="V69" i="9"/>
  <c r="V70" i="9"/>
  <c r="V71" i="9"/>
  <c r="V72" i="9"/>
  <c r="V73" i="9"/>
  <c r="V74" i="9"/>
  <c r="V75" i="9"/>
  <c r="V76" i="9"/>
  <c r="V77" i="9"/>
  <c r="V78" i="9"/>
  <c r="V79" i="9"/>
  <c r="V80" i="9"/>
  <c r="V81" i="9"/>
  <c r="V82" i="9"/>
  <c r="V83" i="9"/>
  <c r="V84" i="9"/>
  <c r="V85" i="9"/>
  <c r="V86" i="9"/>
  <c r="V87" i="9"/>
  <c r="V88" i="9"/>
  <c r="V89" i="9"/>
  <c r="V90" i="9"/>
  <c r="V91" i="9"/>
  <c r="V92" i="9"/>
  <c r="V93" i="9"/>
  <c r="V94" i="9"/>
  <c r="V95" i="9"/>
  <c r="V96" i="9"/>
  <c r="V97" i="9"/>
  <c r="V98" i="9"/>
  <c r="V99" i="9"/>
  <c r="V100" i="9"/>
  <c r="V101" i="9"/>
  <c r="V102" i="9"/>
  <c r="V103" i="9"/>
  <c r="V104" i="9"/>
  <c r="V105" i="9"/>
  <c r="V106" i="9"/>
  <c r="V107" i="9"/>
  <c r="V108" i="9"/>
  <c r="V109" i="9"/>
  <c r="V110" i="9"/>
  <c r="V111" i="9"/>
  <c r="V112" i="9"/>
  <c r="V113" i="9"/>
  <c r="V114" i="9"/>
  <c r="V115" i="9"/>
  <c r="V116" i="9"/>
  <c r="V117" i="9"/>
  <c r="V118" i="9"/>
  <c r="V119" i="9"/>
  <c r="V120" i="9"/>
  <c r="V121" i="9"/>
  <c r="V122" i="9"/>
  <c r="V123" i="9"/>
  <c r="V124" i="9"/>
  <c r="V125" i="9"/>
  <c r="V126" i="9"/>
  <c r="V127" i="9"/>
  <c r="V128" i="9"/>
  <c r="V129" i="9"/>
  <c r="V130" i="9"/>
  <c r="V131" i="9"/>
  <c r="V132" i="9"/>
  <c r="V133" i="9"/>
  <c r="V134" i="9"/>
  <c r="V135" i="9"/>
  <c r="V136" i="9"/>
  <c r="V137" i="9"/>
  <c r="V138" i="9"/>
  <c r="V139" i="9"/>
  <c r="V140" i="9"/>
  <c r="V141" i="9"/>
  <c r="V142" i="9"/>
  <c r="V143" i="9"/>
  <c r="V144" i="9"/>
  <c r="V145" i="9"/>
  <c r="V146" i="9"/>
  <c r="V147" i="9"/>
  <c r="V148" i="9"/>
  <c r="V149" i="9"/>
  <c r="V150" i="9"/>
  <c r="V151" i="9"/>
  <c r="V152" i="9"/>
  <c r="V153" i="9"/>
  <c r="V154" i="9"/>
  <c r="V155" i="9"/>
  <c r="V156" i="9"/>
  <c r="V157" i="9"/>
  <c r="V158" i="9"/>
  <c r="V159" i="9"/>
  <c r="V160" i="9"/>
  <c r="V161" i="9"/>
  <c r="V162" i="9"/>
  <c r="V163" i="9"/>
  <c r="V164" i="9"/>
  <c r="V165" i="9"/>
  <c r="V166" i="9"/>
  <c r="V167" i="9"/>
  <c r="V168" i="9"/>
  <c r="V169" i="9"/>
  <c r="V170" i="9"/>
  <c r="V171" i="9"/>
  <c r="V172" i="9"/>
  <c r="V173" i="9"/>
  <c r="V174" i="9"/>
  <c r="V175" i="9"/>
  <c r="V176" i="9"/>
  <c r="V177" i="9"/>
  <c r="V178" i="9"/>
  <c r="V179" i="9"/>
  <c r="V180" i="9"/>
  <c r="V181" i="9"/>
  <c r="V182" i="9"/>
  <c r="V183" i="9"/>
  <c r="V184" i="9"/>
  <c r="V185" i="9"/>
  <c r="V186" i="9"/>
  <c r="V187" i="9"/>
  <c r="V188" i="9"/>
  <c r="V189" i="9"/>
  <c r="V190" i="9"/>
  <c r="V191" i="9"/>
  <c r="V192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72" i="9"/>
  <c r="U73" i="9"/>
  <c r="U74" i="9"/>
  <c r="U75" i="9"/>
  <c r="U76" i="9"/>
  <c r="U77" i="9"/>
  <c r="U78" i="9"/>
  <c r="U79" i="9"/>
  <c r="U80" i="9"/>
  <c r="U81" i="9"/>
  <c r="U82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107" i="9"/>
  <c r="U108" i="9"/>
  <c r="U109" i="9"/>
  <c r="U110" i="9"/>
  <c r="U111" i="9"/>
  <c r="U112" i="9"/>
  <c r="U113" i="9"/>
  <c r="U114" i="9"/>
  <c r="U115" i="9"/>
  <c r="U116" i="9"/>
  <c r="U117" i="9"/>
  <c r="U118" i="9"/>
  <c r="U119" i="9"/>
  <c r="U120" i="9"/>
  <c r="U121" i="9"/>
  <c r="U122" i="9"/>
  <c r="U123" i="9"/>
  <c r="U124" i="9"/>
  <c r="U125" i="9"/>
  <c r="U126" i="9"/>
  <c r="U127" i="9"/>
  <c r="U128" i="9"/>
  <c r="U129" i="9"/>
  <c r="U130" i="9"/>
  <c r="U131" i="9"/>
  <c r="U132" i="9"/>
  <c r="U133" i="9"/>
  <c r="U134" i="9"/>
  <c r="U135" i="9"/>
  <c r="U136" i="9"/>
  <c r="U137" i="9"/>
  <c r="U138" i="9"/>
  <c r="U139" i="9"/>
  <c r="U140" i="9"/>
  <c r="U141" i="9"/>
  <c r="U142" i="9"/>
  <c r="U143" i="9"/>
  <c r="U144" i="9"/>
  <c r="U145" i="9"/>
  <c r="U146" i="9"/>
  <c r="U147" i="9"/>
  <c r="U148" i="9"/>
  <c r="U149" i="9"/>
  <c r="U150" i="9"/>
  <c r="U151" i="9"/>
  <c r="U152" i="9"/>
  <c r="U153" i="9"/>
  <c r="U154" i="9"/>
  <c r="U155" i="9"/>
  <c r="U156" i="9"/>
  <c r="U157" i="9"/>
  <c r="U158" i="9"/>
  <c r="U159" i="9"/>
  <c r="U160" i="9"/>
  <c r="U161" i="9"/>
  <c r="U162" i="9"/>
  <c r="U163" i="9"/>
  <c r="U164" i="9"/>
  <c r="U165" i="9"/>
  <c r="U166" i="9"/>
  <c r="U167" i="9"/>
  <c r="U168" i="9"/>
  <c r="U169" i="9"/>
  <c r="U170" i="9"/>
  <c r="U171" i="9"/>
  <c r="U172" i="9"/>
  <c r="U173" i="9"/>
  <c r="U174" i="9"/>
  <c r="U175" i="9"/>
  <c r="U176" i="9"/>
  <c r="U177" i="9"/>
  <c r="U178" i="9"/>
  <c r="U179" i="9"/>
  <c r="U180" i="9"/>
  <c r="U181" i="9"/>
  <c r="U182" i="9"/>
  <c r="U183" i="9"/>
  <c r="U184" i="9"/>
  <c r="U185" i="9"/>
  <c r="U186" i="9"/>
  <c r="U187" i="9"/>
  <c r="U188" i="9"/>
  <c r="U189" i="9"/>
  <c r="U190" i="9"/>
  <c r="U191" i="9"/>
  <c r="U192" i="9"/>
  <c r="T8" i="9"/>
  <c r="T9" i="9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35" i="9"/>
  <c r="T36" i="9"/>
  <c r="T37" i="9"/>
  <c r="T38" i="9"/>
  <c r="T39" i="9"/>
  <c r="T40" i="9"/>
  <c r="T41" i="9"/>
  <c r="T42" i="9"/>
  <c r="T43" i="9"/>
  <c r="T4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72" i="9"/>
  <c r="T73" i="9"/>
  <c r="T74" i="9"/>
  <c r="T75" i="9"/>
  <c r="T76" i="9"/>
  <c r="T77" i="9"/>
  <c r="T78" i="9"/>
  <c r="T79" i="9"/>
  <c r="T80" i="9"/>
  <c r="T8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09" i="9"/>
  <c r="T110" i="9"/>
  <c r="T111" i="9"/>
  <c r="T112" i="9"/>
  <c r="T113" i="9"/>
  <c r="T114" i="9"/>
  <c r="T115" i="9"/>
  <c r="T116" i="9"/>
  <c r="T117" i="9"/>
  <c r="T11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46" i="9"/>
  <c r="T147" i="9"/>
  <c r="T148" i="9"/>
  <c r="T149" i="9"/>
  <c r="T150" i="9"/>
  <c r="T151" i="9"/>
  <c r="T152" i="9"/>
  <c r="T153" i="9"/>
  <c r="T154" i="9"/>
  <c r="T15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83" i="9"/>
  <c r="T184" i="9"/>
  <c r="T185" i="9"/>
  <c r="T186" i="9"/>
  <c r="T187" i="9"/>
  <c r="T188" i="9"/>
  <c r="T189" i="9"/>
  <c r="T190" i="9"/>
  <c r="T191" i="9"/>
  <c r="T192" i="9"/>
  <c r="S8" i="9"/>
  <c r="S9" i="9"/>
  <c r="S10" i="9"/>
  <c r="S11" i="9"/>
  <c r="S12" i="9"/>
  <c r="S13" i="9"/>
  <c r="S14" i="9"/>
  <c r="S15" i="9"/>
  <c r="S16" i="9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78" i="9"/>
  <c r="S79" i="9"/>
  <c r="S80" i="9"/>
  <c r="S81" i="9"/>
  <c r="S82" i="9"/>
  <c r="S83" i="9"/>
  <c r="S84" i="9"/>
  <c r="S85" i="9"/>
  <c r="S86" i="9"/>
  <c r="S87" i="9"/>
  <c r="S88" i="9"/>
  <c r="S89" i="9"/>
  <c r="S90" i="9"/>
  <c r="S91" i="9"/>
  <c r="S92" i="9"/>
  <c r="S93" i="9"/>
  <c r="S94" i="9"/>
  <c r="S95" i="9"/>
  <c r="S96" i="9"/>
  <c r="S97" i="9"/>
  <c r="S98" i="9"/>
  <c r="S99" i="9"/>
  <c r="S100" i="9"/>
  <c r="S101" i="9"/>
  <c r="S102" i="9"/>
  <c r="S103" i="9"/>
  <c r="S104" i="9"/>
  <c r="S105" i="9"/>
  <c r="S106" i="9"/>
  <c r="S107" i="9"/>
  <c r="S108" i="9"/>
  <c r="S109" i="9"/>
  <c r="S110" i="9"/>
  <c r="S111" i="9"/>
  <c r="S112" i="9"/>
  <c r="S113" i="9"/>
  <c r="S114" i="9"/>
  <c r="S115" i="9"/>
  <c r="S116" i="9"/>
  <c r="S117" i="9"/>
  <c r="S118" i="9"/>
  <c r="S119" i="9"/>
  <c r="S120" i="9"/>
  <c r="S121" i="9"/>
  <c r="S122" i="9"/>
  <c r="S123" i="9"/>
  <c r="S124" i="9"/>
  <c r="S125" i="9"/>
  <c r="S126" i="9"/>
  <c r="S127" i="9"/>
  <c r="S128" i="9"/>
  <c r="S129" i="9"/>
  <c r="S130" i="9"/>
  <c r="S131" i="9"/>
  <c r="S132" i="9"/>
  <c r="S133" i="9"/>
  <c r="S134" i="9"/>
  <c r="S135" i="9"/>
  <c r="S136" i="9"/>
  <c r="S137" i="9"/>
  <c r="S138" i="9"/>
  <c r="S139" i="9"/>
  <c r="S140" i="9"/>
  <c r="S141" i="9"/>
  <c r="S142" i="9"/>
  <c r="S143" i="9"/>
  <c r="S144" i="9"/>
  <c r="S145" i="9"/>
  <c r="S146" i="9"/>
  <c r="S147" i="9"/>
  <c r="S148" i="9"/>
  <c r="S149" i="9"/>
  <c r="S150" i="9"/>
  <c r="S151" i="9"/>
  <c r="S152" i="9"/>
  <c r="S153" i="9"/>
  <c r="S154" i="9"/>
  <c r="S155" i="9"/>
  <c r="S156" i="9"/>
  <c r="S157" i="9"/>
  <c r="S158" i="9"/>
  <c r="S159" i="9"/>
  <c r="S160" i="9"/>
  <c r="S161" i="9"/>
  <c r="S162" i="9"/>
  <c r="S163" i="9"/>
  <c r="S164" i="9"/>
  <c r="S165" i="9"/>
  <c r="S166" i="9"/>
  <c r="S167" i="9"/>
  <c r="S168" i="9"/>
  <c r="S169" i="9"/>
  <c r="S170" i="9"/>
  <c r="S171" i="9"/>
  <c r="S172" i="9"/>
  <c r="S173" i="9"/>
  <c r="S174" i="9"/>
  <c r="S175" i="9"/>
  <c r="S176" i="9"/>
  <c r="S177" i="9"/>
  <c r="S178" i="9"/>
  <c r="S179" i="9"/>
  <c r="S180" i="9"/>
  <c r="S181" i="9"/>
  <c r="S182" i="9"/>
  <c r="S183" i="9"/>
  <c r="S184" i="9"/>
  <c r="S185" i="9"/>
  <c r="S186" i="9"/>
  <c r="S187" i="9"/>
  <c r="S188" i="9"/>
  <c r="S189" i="9"/>
  <c r="S190" i="9"/>
  <c r="S191" i="9"/>
  <c r="S192" i="9"/>
  <c r="R8" i="9"/>
  <c r="R9" i="9"/>
  <c r="R10" i="9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59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89" i="9"/>
  <c r="R190" i="9"/>
  <c r="R191" i="9"/>
  <c r="R192" i="9"/>
  <c r="Q8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5" i="9"/>
  <c r="Q66" i="9"/>
  <c r="Q67" i="9"/>
  <c r="Q68" i="9"/>
  <c r="Q69" i="9"/>
  <c r="Q70" i="9"/>
  <c r="Q71" i="9"/>
  <c r="Q72" i="9"/>
  <c r="Q73" i="9"/>
  <c r="Q74" i="9"/>
  <c r="Q75" i="9"/>
  <c r="Q76" i="9"/>
  <c r="Q77" i="9"/>
  <c r="Q78" i="9"/>
  <c r="Q79" i="9"/>
  <c r="Q80" i="9"/>
  <c r="Q81" i="9"/>
  <c r="Q82" i="9"/>
  <c r="Q83" i="9"/>
  <c r="Q84" i="9"/>
  <c r="Q85" i="9"/>
  <c r="Q86" i="9"/>
  <c r="Q87" i="9"/>
  <c r="Q88" i="9"/>
  <c r="Q89" i="9"/>
  <c r="Q90" i="9"/>
  <c r="Q91" i="9"/>
  <c r="Q92" i="9"/>
  <c r="Q93" i="9"/>
  <c r="Q94" i="9"/>
  <c r="Q95" i="9"/>
  <c r="Q96" i="9"/>
  <c r="Q97" i="9"/>
  <c r="Q98" i="9"/>
  <c r="Q99" i="9"/>
  <c r="Q100" i="9"/>
  <c r="Q101" i="9"/>
  <c r="Q102" i="9"/>
  <c r="Q103" i="9"/>
  <c r="Q104" i="9"/>
  <c r="Q105" i="9"/>
  <c r="Q106" i="9"/>
  <c r="Q107" i="9"/>
  <c r="Q108" i="9"/>
  <c r="Q109" i="9"/>
  <c r="Q110" i="9"/>
  <c r="Q111" i="9"/>
  <c r="Q112" i="9"/>
  <c r="Q113" i="9"/>
  <c r="Q114" i="9"/>
  <c r="Q115" i="9"/>
  <c r="Q116" i="9"/>
  <c r="Q117" i="9"/>
  <c r="Q118" i="9"/>
  <c r="Q119" i="9"/>
  <c r="Q120" i="9"/>
  <c r="Q121" i="9"/>
  <c r="Q122" i="9"/>
  <c r="Q123" i="9"/>
  <c r="Q124" i="9"/>
  <c r="Q125" i="9"/>
  <c r="Q126" i="9"/>
  <c r="Q127" i="9"/>
  <c r="Q128" i="9"/>
  <c r="Q129" i="9"/>
  <c r="Q130" i="9"/>
  <c r="Q131" i="9"/>
  <c r="Q132" i="9"/>
  <c r="Q133" i="9"/>
  <c r="Q134" i="9"/>
  <c r="Q135" i="9"/>
  <c r="Q136" i="9"/>
  <c r="Q137" i="9"/>
  <c r="Q138" i="9"/>
  <c r="Q139" i="9"/>
  <c r="Q140" i="9"/>
  <c r="Q141" i="9"/>
  <c r="Q142" i="9"/>
  <c r="Q143" i="9"/>
  <c r="Q144" i="9"/>
  <c r="Q145" i="9"/>
  <c r="Q146" i="9"/>
  <c r="Q147" i="9"/>
  <c r="Q148" i="9"/>
  <c r="Q149" i="9"/>
  <c r="Q150" i="9"/>
  <c r="Q151" i="9"/>
  <c r="Q152" i="9"/>
  <c r="Q153" i="9"/>
  <c r="Q154" i="9"/>
  <c r="Q155" i="9"/>
  <c r="Q156" i="9"/>
  <c r="Q157" i="9"/>
  <c r="Q158" i="9"/>
  <c r="Q159" i="9"/>
  <c r="Q160" i="9"/>
  <c r="Q161" i="9"/>
  <c r="Q162" i="9"/>
  <c r="Q163" i="9"/>
  <c r="Q164" i="9"/>
  <c r="Q165" i="9"/>
  <c r="Q166" i="9"/>
  <c r="Q167" i="9"/>
  <c r="Q168" i="9"/>
  <c r="Q169" i="9"/>
  <c r="Q170" i="9"/>
  <c r="Q171" i="9"/>
  <c r="Q172" i="9"/>
  <c r="Q173" i="9"/>
  <c r="Q174" i="9"/>
  <c r="Q175" i="9"/>
  <c r="Q176" i="9"/>
  <c r="Q177" i="9"/>
  <c r="Q178" i="9"/>
  <c r="Q179" i="9"/>
  <c r="Q180" i="9"/>
  <c r="Q181" i="9"/>
  <c r="Q182" i="9"/>
  <c r="Q183" i="9"/>
  <c r="Q184" i="9"/>
  <c r="Q185" i="9"/>
  <c r="Q186" i="9"/>
  <c r="Q187" i="9"/>
  <c r="Q188" i="9"/>
  <c r="Q189" i="9"/>
  <c r="Q190" i="9"/>
  <c r="Q191" i="9"/>
  <c r="R7" i="9"/>
  <c r="S7" i="9"/>
  <c r="T7" i="9"/>
  <c r="U7" i="9"/>
  <c r="V7" i="9"/>
  <c r="Q7" i="9"/>
  <c r="L4" i="7" l="1"/>
  <c r="K4" i="7"/>
  <c r="M1" i="7" l="1"/>
  <c r="L136" i="7" l="1"/>
  <c r="K136" i="7"/>
  <c r="K137" i="7"/>
  <c r="K6" i="7" l="1"/>
  <c r="L8" i="7"/>
  <c r="J173" i="7" l="1"/>
  <c r="J174" i="7"/>
  <c r="I172" i="7"/>
  <c r="I171" i="7"/>
  <c r="I170" i="7"/>
  <c r="I169" i="7"/>
  <c r="I168" i="7"/>
  <c r="I167" i="7"/>
  <c r="I166" i="7"/>
  <c r="I165" i="7"/>
  <c r="I164" i="7"/>
  <c r="I160" i="7"/>
  <c r="I159" i="7"/>
  <c r="I158" i="7"/>
  <c r="J156" i="7"/>
  <c r="J157" i="7"/>
  <c r="I155" i="7"/>
  <c r="I153" i="7"/>
  <c r="I156" i="7"/>
  <c r="I157" i="7"/>
  <c r="I152" i="7"/>
  <c r="I151" i="7"/>
  <c r="I150" i="7"/>
  <c r="J86" i="7"/>
  <c r="I85" i="7"/>
  <c r="I84" i="7"/>
  <c r="I90" i="7"/>
  <c r="I89" i="7"/>
  <c r="I88" i="7"/>
  <c r="I87" i="7"/>
  <c r="I83" i="7"/>
  <c r="I82" i="7"/>
  <c r="J81" i="7"/>
  <c r="I80" i="7"/>
  <c r="I79" i="7"/>
  <c r="I78" i="7"/>
  <c r="I77" i="7"/>
  <c r="I76" i="7"/>
  <c r="I74" i="7"/>
  <c r="I73" i="7"/>
  <c r="I72" i="7"/>
  <c r="I63" i="7"/>
  <c r="I67" i="7"/>
  <c r="I62" i="7"/>
  <c r="I61" i="7"/>
  <c r="I60" i="7"/>
  <c r="I59" i="7"/>
  <c r="I57" i="7"/>
  <c r="I55" i="7"/>
  <c r="I49" i="7"/>
  <c r="I36" i="7"/>
  <c r="I35" i="7"/>
  <c r="I33" i="7"/>
  <c r="I32" i="7"/>
  <c r="I31" i="7"/>
  <c r="I30" i="7"/>
  <c r="F8" i="8"/>
  <c r="J31" i="7" s="1"/>
  <c r="F9" i="8"/>
  <c r="J32" i="7" s="1"/>
  <c r="F10" i="8"/>
  <c r="J33" i="7" s="1"/>
  <c r="F11" i="8"/>
  <c r="J35" i="7" s="1"/>
  <c r="F12" i="8"/>
  <c r="J36" i="7" s="1"/>
  <c r="F13" i="8"/>
  <c r="F14" i="8"/>
  <c r="F15" i="8"/>
  <c r="F16" i="8"/>
  <c r="F17" i="8"/>
  <c r="F18" i="8"/>
  <c r="F19" i="8"/>
  <c r="F20" i="8"/>
  <c r="F21" i="8"/>
  <c r="F22" i="8"/>
  <c r="F23" i="8"/>
  <c r="J57" i="7" s="1"/>
  <c r="F24" i="8"/>
  <c r="F25" i="8"/>
  <c r="J59" i="7" s="1"/>
  <c r="F26" i="8"/>
  <c r="J60" i="7" s="1"/>
  <c r="F27" i="8"/>
  <c r="J61" i="7" s="1"/>
  <c r="F28" i="8"/>
  <c r="J62" i="7" s="1"/>
  <c r="F29" i="8"/>
  <c r="J63" i="7" s="1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J72" i="7" s="1"/>
  <c r="F44" i="8"/>
  <c r="F45" i="8"/>
  <c r="F46" i="8"/>
  <c r="J73" i="7" s="1"/>
  <c r="F47" i="8"/>
  <c r="F48" i="8"/>
  <c r="F49" i="8"/>
  <c r="F50" i="8"/>
  <c r="F51" i="8"/>
  <c r="F52" i="8"/>
  <c r="F53" i="8"/>
  <c r="F54" i="8"/>
  <c r="F55" i="8"/>
  <c r="F56" i="8"/>
  <c r="J76" i="7" s="1"/>
  <c r="F57" i="8"/>
  <c r="F58" i="8"/>
  <c r="F59" i="8"/>
  <c r="F60" i="8"/>
  <c r="F61" i="8"/>
  <c r="F62" i="8"/>
  <c r="J77" i="7" s="1"/>
  <c r="F63" i="8"/>
  <c r="J78" i="7" s="1"/>
  <c r="F64" i="8"/>
  <c r="F65" i="8"/>
  <c r="F66" i="8"/>
  <c r="F67" i="8"/>
  <c r="F68" i="8"/>
  <c r="J79" i="7" s="1"/>
  <c r="F69" i="8"/>
  <c r="F70" i="8"/>
  <c r="F71" i="8"/>
  <c r="F72" i="8"/>
  <c r="F73" i="8"/>
  <c r="F74" i="8"/>
  <c r="F75" i="8"/>
  <c r="F76" i="8"/>
  <c r="F77" i="8"/>
  <c r="F78" i="8"/>
  <c r="F79" i="8"/>
  <c r="F80" i="8"/>
  <c r="J82" i="7" s="1"/>
  <c r="F81" i="8"/>
  <c r="F82" i="8"/>
  <c r="F83" i="8"/>
  <c r="F84" i="8"/>
  <c r="F85" i="8"/>
  <c r="F86" i="8"/>
  <c r="F87" i="8"/>
  <c r="J83" i="7" s="1"/>
  <c r="F88" i="8"/>
  <c r="J84" i="7" s="1"/>
  <c r="F89" i="8"/>
  <c r="F90" i="8"/>
  <c r="F91" i="8"/>
  <c r="F92" i="8"/>
  <c r="F93" i="8"/>
  <c r="F94" i="8"/>
  <c r="F95" i="8"/>
  <c r="J87" i="7" s="1"/>
  <c r="F96" i="8"/>
  <c r="F97" i="8"/>
  <c r="J88" i="7" s="1"/>
  <c r="F98" i="8"/>
  <c r="F99" i="8"/>
  <c r="F100" i="8"/>
  <c r="F101" i="8"/>
  <c r="J89" i="7" s="1"/>
  <c r="F102" i="8"/>
  <c r="J90" i="7" s="1"/>
  <c r="F103" i="8"/>
  <c r="F104" i="8"/>
  <c r="F105" i="8"/>
  <c r="F106" i="8"/>
  <c r="F107" i="8"/>
  <c r="F108" i="8"/>
  <c r="F109" i="8"/>
  <c r="F110" i="8"/>
  <c r="F111" i="8"/>
  <c r="F112" i="8"/>
  <c r="F113" i="8"/>
  <c r="F114" i="8"/>
  <c r="F115" i="8"/>
  <c r="F116" i="8"/>
  <c r="F117" i="8"/>
  <c r="F118" i="8"/>
  <c r="J150" i="7" s="1"/>
  <c r="F119" i="8"/>
  <c r="J151" i="7" s="1"/>
  <c r="F120" i="8"/>
  <c r="F121" i="8"/>
  <c r="F122" i="8"/>
  <c r="F123" i="8"/>
  <c r="F124" i="8"/>
  <c r="F125" i="8"/>
  <c r="J152" i="7" s="1"/>
  <c r="F126" i="8"/>
  <c r="F127" i="8"/>
  <c r="F128" i="8"/>
  <c r="F129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2" i="8"/>
  <c r="F143" i="8"/>
  <c r="F144" i="8"/>
  <c r="F145" i="8"/>
  <c r="F146" i="8"/>
  <c r="F147" i="8"/>
  <c r="F148" i="8"/>
  <c r="F149" i="8"/>
  <c r="F150" i="8"/>
  <c r="J153" i="7" s="1"/>
  <c r="F151" i="8"/>
  <c r="F152" i="8"/>
  <c r="F153" i="8"/>
  <c r="F154" i="8"/>
  <c r="J158" i="7" s="1"/>
  <c r="F155" i="8"/>
  <c r="J159" i="7" s="1"/>
  <c r="F156" i="8"/>
  <c r="F157" i="8"/>
  <c r="F158" i="8"/>
  <c r="F159" i="8"/>
  <c r="F160" i="8"/>
  <c r="F161" i="8"/>
  <c r="F162" i="8"/>
  <c r="J165" i="7" s="1"/>
  <c r="F163" i="8"/>
  <c r="J164" i="7" s="1"/>
  <c r="F164" i="8"/>
  <c r="F165" i="8"/>
  <c r="F166" i="8"/>
  <c r="F167" i="8"/>
  <c r="F168" i="8"/>
  <c r="F169" i="8"/>
  <c r="J166" i="7" s="1"/>
  <c r="F170" i="8"/>
  <c r="F171" i="8"/>
  <c r="F172" i="8"/>
  <c r="F173" i="8"/>
  <c r="J167" i="7" s="1"/>
  <c r="F174" i="8"/>
  <c r="F175" i="8"/>
  <c r="F176" i="8"/>
  <c r="F177" i="8"/>
  <c r="F178" i="8"/>
  <c r="F179" i="8"/>
  <c r="F180" i="8"/>
  <c r="J168" i="7" s="1"/>
  <c r="F181" i="8"/>
  <c r="J169" i="7" s="1"/>
  <c r="F182" i="8"/>
  <c r="J171" i="7" s="1"/>
  <c r="F183" i="8"/>
  <c r="F184" i="8"/>
  <c r="J170" i="7" s="1"/>
  <c r="F185" i="8"/>
  <c r="F186" i="8"/>
  <c r="F187" i="8"/>
  <c r="F188" i="8"/>
  <c r="F189" i="8"/>
  <c r="F7" i="8"/>
  <c r="J30" i="7" s="1"/>
  <c r="J80" i="7" l="1"/>
  <c r="J155" i="7"/>
  <c r="J85" i="7"/>
  <c r="J74" i="7"/>
  <c r="J55" i="7"/>
  <c r="J172" i="7"/>
  <c r="J160" i="7"/>
  <c r="J67" i="7"/>
  <c r="J49" i="7"/>
  <c r="K188" i="7"/>
  <c r="K160" i="7"/>
  <c r="K145" i="7"/>
  <c r="K112" i="7"/>
  <c r="K85" i="7" l="1"/>
  <c r="K80" i="7"/>
  <c r="K90" i="7"/>
  <c r="K89" i="7"/>
  <c r="K88" i="7"/>
  <c r="K87" i="7"/>
  <c r="K86" i="7"/>
  <c r="K84" i="7"/>
  <c r="K83" i="7"/>
  <c r="K82" i="7"/>
  <c r="K81" i="7"/>
  <c r="K67" i="7"/>
  <c r="K74" i="7"/>
  <c r="K55" i="7"/>
  <c r="K79" i="7"/>
  <c r="K78" i="7"/>
  <c r="K77" i="7"/>
  <c r="K76" i="7"/>
  <c r="K73" i="7"/>
  <c r="K72" i="7"/>
  <c r="K66" i="7"/>
  <c r="K185" i="7" l="1"/>
  <c r="K186" i="7"/>
  <c r="K187" i="7"/>
  <c r="K189" i="7"/>
  <c r="K184" i="7"/>
  <c r="K178" i="7"/>
  <c r="K179" i="7"/>
  <c r="K177" i="7"/>
  <c r="L173" i="7"/>
  <c r="L174" i="7"/>
  <c r="K167" i="7"/>
  <c r="K168" i="7"/>
  <c r="K169" i="7"/>
  <c r="K170" i="7"/>
  <c r="K171" i="7"/>
  <c r="K159" i="7"/>
  <c r="K164" i="7"/>
  <c r="K165" i="7"/>
  <c r="L156" i="7"/>
  <c r="L157" i="7"/>
  <c r="K172" i="7"/>
  <c r="K166" i="7"/>
  <c r="K158" i="7"/>
  <c r="K155" i="7"/>
  <c r="K151" i="7"/>
  <c r="K152" i="7"/>
  <c r="K153" i="7"/>
  <c r="K154" i="7"/>
  <c r="K150" i="7"/>
  <c r="K148" i="7"/>
  <c r="K143" i="7"/>
  <c r="K144" i="7"/>
  <c r="K142" i="7"/>
  <c r="K139" i="7"/>
  <c r="K135" i="7"/>
  <c r="K138" i="7"/>
  <c r="K134" i="7"/>
  <c r="K117" i="7"/>
  <c r="K118" i="7"/>
  <c r="K119" i="7"/>
  <c r="K120" i="7"/>
  <c r="K121" i="7"/>
  <c r="K122" i="7"/>
  <c r="K123" i="7"/>
  <c r="K124" i="7"/>
  <c r="K125" i="7"/>
  <c r="K126" i="7"/>
  <c r="K127" i="7"/>
  <c r="K128" i="7"/>
  <c r="K129" i="7"/>
  <c r="K130" i="7"/>
  <c r="K131" i="7"/>
  <c r="K116" i="7"/>
  <c r="K109" i="7"/>
  <c r="K110" i="7"/>
  <c r="K111" i="7"/>
  <c r="K113" i="7"/>
  <c r="K108" i="7"/>
  <c r="K102" i="7"/>
  <c r="K103" i="7"/>
  <c r="K101" i="7"/>
  <c r="K92" i="7"/>
  <c r="K93" i="7"/>
  <c r="K94" i="7"/>
  <c r="K95" i="7"/>
  <c r="K96" i="7"/>
  <c r="K97" i="7"/>
  <c r="K98" i="7"/>
  <c r="K91" i="7"/>
  <c r="K57" i="7"/>
  <c r="K58" i="7"/>
  <c r="K59" i="7"/>
  <c r="K60" i="7"/>
  <c r="K61" i="7"/>
  <c r="K62" i="7"/>
  <c r="K63" i="7"/>
  <c r="K64" i="7"/>
  <c r="L50" i="7" l="1"/>
  <c r="L51" i="7"/>
  <c r="L52" i="7"/>
  <c r="L53" i="7"/>
  <c r="L54" i="7"/>
  <c r="K49" i="7"/>
  <c r="K47" i="7"/>
  <c r="K46" i="7"/>
  <c r="K40" i="7"/>
  <c r="K41" i="7"/>
  <c r="K42" i="7"/>
  <c r="K43" i="7"/>
  <c r="K44" i="7"/>
  <c r="K39" i="7"/>
  <c r="K29" i="7"/>
  <c r="K30" i="7"/>
  <c r="K31" i="7"/>
  <c r="K32" i="7"/>
  <c r="K33" i="7"/>
  <c r="K34" i="7"/>
  <c r="K35" i="7"/>
  <c r="K36" i="7"/>
  <c r="K28" i="7"/>
  <c r="K7" i="7"/>
  <c r="K8" i="7"/>
  <c r="K9" i="7"/>
  <c r="K10" i="7"/>
  <c r="K11" i="7"/>
  <c r="K12" i="7"/>
  <c r="K13" i="7"/>
  <c r="K14" i="7"/>
  <c r="K15" i="7"/>
  <c r="K16" i="7"/>
  <c r="K17" i="7"/>
  <c r="K18" i="7"/>
  <c r="K19" i="7"/>
  <c r="K20" i="7"/>
  <c r="K21" i="7"/>
  <c r="K22" i="7"/>
  <c r="K23" i="7"/>
  <c r="K24" i="7"/>
  <c r="K25" i="7"/>
  <c r="K26" i="7"/>
  <c r="K48" i="7" l="1"/>
  <c r="K37" i="7"/>
  <c r="L86" i="7"/>
  <c r="L145" i="7"/>
  <c r="L188" i="7"/>
  <c r="N188" i="7" l="1"/>
  <c r="M188" i="7"/>
  <c r="N145" i="7"/>
  <c r="M145" i="7"/>
  <c r="L112" i="7"/>
  <c r="N112" i="7" l="1"/>
  <c r="M112" i="7"/>
  <c r="L89" i="7" l="1"/>
  <c r="L103" i="7"/>
  <c r="L94" i="7"/>
  <c r="L78" i="7"/>
  <c r="L137" i="7"/>
  <c r="L62" i="7"/>
  <c r="L121" i="7"/>
  <c r="L184" i="7"/>
  <c r="L111" i="7"/>
  <c r="L123" i="7"/>
  <c r="L82" i="7"/>
  <c r="L166" i="7"/>
  <c r="L169" i="7"/>
  <c r="L151" i="7"/>
  <c r="L124" i="7"/>
  <c r="L81" i="7"/>
  <c r="L170" i="7"/>
  <c r="L159" i="7"/>
  <c r="L158" i="7"/>
  <c r="L110" i="7"/>
  <c r="L63" i="7"/>
  <c r="L138" i="7"/>
  <c r="L152" i="7"/>
  <c r="L189" i="7"/>
  <c r="L168" i="7"/>
  <c r="L117" i="7"/>
  <c r="L150" i="7"/>
  <c r="L109" i="7"/>
  <c r="L142" i="7"/>
  <c r="L116" i="7"/>
  <c r="L98" i="7"/>
  <c r="L85" i="7"/>
  <c r="L164" i="7"/>
  <c r="L129" i="7"/>
  <c r="L101" i="7"/>
  <c r="L97" i="7"/>
  <c r="L57" i="7"/>
  <c r="L186" i="7"/>
  <c r="L171" i="7"/>
  <c r="L76" i="7"/>
  <c r="L96" i="7"/>
  <c r="L83" i="7"/>
  <c r="L139" i="7"/>
  <c r="L118" i="7"/>
  <c r="L58" i="7"/>
  <c r="L77" i="7"/>
  <c r="L153" i="7"/>
  <c r="L125" i="7"/>
  <c r="L119" i="7"/>
  <c r="L102" i="7"/>
  <c r="L131" i="7"/>
  <c r="L72" i="7"/>
  <c r="L165" i="7"/>
  <c r="L95" i="7"/>
  <c r="L187" i="7"/>
  <c r="L73" i="7"/>
  <c r="L59" i="7"/>
  <c r="L185" i="7"/>
  <c r="L154" i="7"/>
  <c r="L148" i="7"/>
  <c r="L92" i="7"/>
  <c r="L79" i="7"/>
  <c r="L113" i="7"/>
  <c r="L143" i="7"/>
  <c r="L126" i="7"/>
  <c r="L128" i="7"/>
  <c r="L134" i="7"/>
  <c r="L130" i="7"/>
  <c r="L66" i="7"/>
  <c r="L84" i="7"/>
  <c r="L90" i="7"/>
  <c r="L91" i="7"/>
  <c r="L135" i="7"/>
  <c r="L122" i="7"/>
  <c r="L74" i="7"/>
  <c r="L127" i="7"/>
  <c r="L108" i="7"/>
  <c r="L60" i="7"/>
  <c r="L61" i="7"/>
  <c r="L88" i="7"/>
  <c r="L160" i="7"/>
  <c r="L178" i="7"/>
  <c r="L93" i="7"/>
  <c r="L177" i="7"/>
  <c r="L179" i="7"/>
  <c r="L87" i="7"/>
  <c r="L144" i="7"/>
  <c r="L167" i="7"/>
  <c r="L120" i="7"/>
  <c r="L55" i="7"/>
  <c r="L80" i="7" l="1"/>
  <c r="L67" i="7"/>
  <c r="L155" i="7"/>
  <c r="L172" i="7"/>
  <c r="L16" i="7"/>
  <c r="L19" i="7"/>
  <c r="L10" i="7"/>
  <c r="L7" i="7"/>
  <c r="L32" i="7"/>
  <c r="L47" i="7"/>
  <c r="L24" i="7"/>
  <c r="L39" i="7"/>
  <c r="L44" i="7"/>
  <c r="L14" i="7"/>
  <c r="L29" i="7"/>
  <c r="L64" i="7"/>
  <c r="L18" i="7"/>
  <c r="L9" i="7"/>
  <c r="L42" i="7"/>
  <c r="L28" i="7"/>
  <c r="L12" i="7"/>
  <c r="L26" i="7"/>
  <c r="L15" i="7"/>
  <c r="L31" i="7"/>
  <c r="L30" i="7"/>
  <c r="L43" i="7"/>
  <c r="L11" i="7"/>
  <c r="L20" i="7"/>
  <c r="L34" i="7"/>
  <c r="L17" i="7"/>
  <c r="L36" i="7"/>
  <c r="L13" i="7"/>
  <c r="L46" i="7"/>
  <c r="L22" i="7"/>
  <c r="L21" i="7"/>
  <c r="L25" i="7"/>
  <c r="L23" i="7"/>
  <c r="L41" i="7"/>
  <c r="L40" i="7"/>
  <c r="L6" i="7"/>
  <c r="L35" i="7"/>
  <c r="L33" i="7"/>
  <c r="L49" i="7"/>
  <c r="L99" i="7" l="1"/>
  <c r="I174" i="7" l="1"/>
  <c r="I173" i="7"/>
  <c r="I175" i="7" l="1"/>
  <c r="J154" i="7"/>
  <c r="J175" i="7"/>
  <c r="I154" i="7"/>
  <c r="I86" i="7"/>
  <c r="I81" i="7"/>
  <c r="I48" i="7" l="1"/>
  <c r="J48" i="7"/>
  <c r="I66" i="7"/>
  <c r="J66" i="7"/>
  <c r="K174" i="7"/>
  <c r="K173" i="7"/>
  <c r="K157" i="7"/>
  <c r="K156" i="7"/>
  <c r="L48" i="7"/>
  <c r="K54" i="7"/>
  <c r="K53" i="7"/>
  <c r="K52" i="7"/>
  <c r="K51" i="7"/>
  <c r="K50" i="7"/>
  <c r="K65" i="7" l="1"/>
  <c r="L65" i="7"/>
  <c r="K99" i="7"/>
  <c r="L104" i="7"/>
  <c r="L114" i="7"/>
  <c r="L132" i="7"/>
  <c r="L140" i="7"/>
  <c r="L146" i="7"/>
  <c r="L175" i="7"/>
  <c r="L180" i="7"/>
  <c r="L190" i="7"/>
  <c r="K104" i="7"/>
  <c r="K114" i="7"/>
  <c r="K132" i="7"/>
  <c r="K140" i="7"/>
  <c r="K146" i="7"/>
  <c r="K175" i="7"/>
  <c r="K180" i="7"/>
  <c r="K190" i="7"/>
  <c r="L37" i="7"/>
  <c r="M189" i="7"/>
  <c r="N189" i="7" s="1"/>
  <c r="M187" i="7"/>
  <c r="N187" i="7" s="1"/>
  <c r="M186" i="7"/>
  <c r="N186" i="7" s="1"/>
  <c r="M185" i="7"/>
  <c r="N185" i="7" s="1"/>
  <c r="M184" i="7"/>
  <c r="N184" i="7" s="1"/>
  <c r="M179" i="7"/>
  <c r="N179" i="7" s="1"/>
  <c r="M178" i="7"/>
  <c r="N178" i="7" s="1"/>
  <c r="M177" i="7"/>
  <c r="N177" i="7" s="1"/>
  <c r="M172" i="7"/>
  <c r="N172" i="7" s="1"/>
  <c r="M171" i="7"/>
  <c r="N171" i="7" s="1"/>
  <c r="M170" i="7"/>
  <c r="N170" i="7" s="1"/>
  <c r="M169" i="7"/>
  <c r="N169" i="7" s="1"/>
  <c r="M168" i="7"/>
  <c r="N168" i="7" s="1"/>
  <c r="M167" i="7"/>
  <c r="N167" i="7" s="1"/>
  <c r="M166" i="7"/>
  <c r="N166" i="7" s="1"/>
  <c r="M165" i="7"/>
  <c r="N165" i="7" s="1"/>
  <c r="M164" i="7"/>
  <c r="N164" i="7" s="1"/>
  <c r="M160" i="7"/>
  <c r="N160" i="7" s="1"/>
  <c r="N159" i="7"/>
  <c r="M159" i="7"/>
  <c r="M158" i="7"/>
  <c r="N158" i="7" s="1"/>
  <c r="M155" i="7"/>
  <c r="N155" i="7" s="1"/>
  <c r="M154" i="7"/>
  <c r="N154" i="7" s="1"/>
  <c r="M153" i="7"/>
  <c r="N153" i="7" s="1"/>
  <c r="M152" i="7"/>
  <c r="N152" i="7" s="1"/>
  <c r="M151" i="7"/>
  <c r="N151" i="7" s="1"/>
  <c r="M150" i="7"/>
  <c r="N150" i="7" s="1"/>
  <c r="M148" i="7"/>
  <c r="N148" i="7" s="1"/>
  <c r="M144" i="7"/>
  <c r="N144" i="7" s="1"/>
  <c r="M143" i="7"/>
  <c r="N143" i="7" s="1"/>
  <c r="M142" i="7"/>
  <c r="N142" i="7" s="1"/>
  <c r="M139" i="7"/>
  <c r="N139" i="7" s="1"/>
  <c r="M138" i="7"/>
  <c r="N138" i="7" s="1"/>
  <c r="M137" i="7"/>
  <c r="N137" i="7" s="1"/>
  <c r="M136" i="7"/>
  <c r="N136" i="7" s="1"/>
  <c r="M135" i="7"/>
  <c r="N135" i="7" s="1"/>
  <c r="M134" i="7"/>
  <c r="N134" i="7" s="1"/>
  <c r="M131" i="7"/>
  <c r="N131" i="7" s="1"/>
  <c r="M130" i="7"/>
  <c r="N130" i="7" s="1"/>
  <c r="M129" i="7"/>
  <c r="N129" i="7" s="1"/>
  <c r="M128" i="7"/>
  <c r="N128" i="7" s="1"/>
  <c r="M127" i="7"/>
  <c r="N127" i="7" s="1"/>
  <c r="M126" i="7"/>
  <c r="N126" i="7" s="1"/>
  <c r="M125" i="7"/>
  <c r="N125" i="7" s="1"/>
  <c r="M124" i="7"/>
  <c r="N124" i="7" s="1"/>
  <c r="M123" i="7"/>
  <c r="N123" i="7" s="1"/>
  <c r="M122" i="7"/>
  <c r="N122" i="7" s="1"/>
  <c r="M121" i="7"/>
  <c r="N121" i="7" s="1"/>
  <c r="M120" i="7"/>
  <c r="N120" i="7" s="1"/>
  <c r="M119" i="7"/>
  <c r="N119" i="7" s="1"/>
  <c r="M118" i="7"/>
  <c r="N118" i="7" s="1"/>
  <c r="M117" i="7"/>
  <c r="N117" i="7" s="1"/>
  <c r="M116" i="7"/>
  <c r="N116" i="7" s="1"/>
  <c r="M180" i="7" l="1"/>
  <c r="N180" i="7" s="1"/>
  <c r="M175" i="7"/>
  <c r="N175" i="7" s="1"/>
  <c r="M132" i="7"/>
  <c r="N132" i="7" s="1"/>
  <c r="M140" i="7"/>
  <c r="N140" i="7" s="1"/>
  <c r="M190" i="7"/>
  <c r="N190" i="7" s="1"/>
  <c r="M146" i="7"/>
  <c r="N146" i="7" s="1"/>
  <c r="K106" i="7"/>
  <c r="L106" i="7"/>
  <c r="K182" i="7"/>
  <c r="L182" i="7"/>
  <c r="M113" i="7"/>
  <c r="N113" i="7" s="1"/>
  <c r="M111" i="7"/>
  <c r="N111" i="7" s="1"/>
  <c r="M110" i="7"/>
  <c r="N110" i="7" s="1"/>
  <c r="M108" i="7"/>
  <c r="N108" i="7" s="1"/>
  <c r="M103" i="7"/>
  <c r="N103" i="7" s="1"/>
  <c r="M101" i="7"/>
  <c r="N101" i="7" s="1"/>
  <c r="M98" i="7"/>
  <c r="N98" i="7" s="1"/>
  <c r="M97" i="7"/>
  <c r="N97" i="7" s="1"/>
  <c r="M96" i="7"/>
  <c r="N96" i="7" s="1"/>
  <c r="M95" i="7"/>
  <c r="N95" i="7" s="1"/>
  <c r="M94" i="7"/>
  <c r="N94" i="7" s="1"/>
  <c r="N93" i="7"/>
  <c r="M93" i="7"/>
  <c r="M92" i="7"/>
  <c r="N92" i="7" s="1"/>
  <c r="M91" i="7"/>
  <c r="N91" i="7" s="1"/>
  <c r="M90" i="7"/>
  <c r="N90" i="7" s="1"/>
  <c r="M89" i="7"/>
  <c r="N89" i="7" s="1"/>
  <c r="M88" i="7"/>
  <c r="N88" i="7" s="1"/>
  <c r="M87" i="7"/>
  <c r="N87" i="7" s="1"/>
  <c r="M85" i="7"/>
  <c r="N85" i="7" s="1"/>
  <c r="M84" i="7"/>
  <c r="N84" i="7" s="1"/>
  <c r="M83" i="7"/>
  <c r="N83" i="7" s="1"/>
  <c r="N82" i="7"/>
  <c r="M82" i="7"/>
  <c r="M80" i="7"/>
  <c r="N80" i="7" s="1"/>
  <c r="M79" i="7"/>
  <c r="N79" i="7" s="1"/>
  <c r="M78" i="7"/>
  <c r="N78" i="7" s="1"/>
  <c r="M77" i="7"/>
  <c r="N77" i="7" s="1"/>
  <c r="N76" i="7"/>
  <c r="M76" i="7"/>
  <c r="M74" i="7"/>
  <c r="N74" i="7" s="1"/>
  <c r="M73" i="7"/>
  <c r="N73" i="7" s="1"/>
  <c r="M72" i="7"/>
  <c r="N72" i="7" s="1"/>
  <c r="M67" i="7"/>
  <c r="N67" i="7" s="1"/>
  <c r="M66" i="7"/>
  <c r="N66" i="7" s="1"/>
  <c r="J65" i="7"/>
  <c r="I65" i="7"/>
  <c r="M65" i="7"/>
  <c r="N65" i="7" s="1"/>
  <c r="M64" i="7"/>
  <c r="N64" i="7" s="1"/>
  <c r="M63" i="7"/>
  <c r="N63" i="7" s="1"/>
  <c r="M62" i="7"/>
  <c r="N62" i="7" s="1"/>
  <c r="M61" i="7"/>
  <c r="N61" i="7" s="1"/>
  <c r="M60" i="7"/>
  <c r="N60" i="7" s="1"/>
  <c r="M59" i="7"/>
  <c r="N59" i="7" s="1"/>
  <c r="M58" i="7"/>
  <c r="N58" i="7" s="1"/>
  <c r="J58" i="7"/>
  <c r="J47" i="7" s="1"/>
  <c r="I58" i="7"/>
  <c r="I47" i="7" s="1"/>
  <c r="M57" i="7"/>
  <c r="N57" i="7" s="1"/>
  <c r="M55" i="7"/>
  <c r="N55" i="7" s="1"/>
  <c r="M49" i="7"/>
  <c r="N49" i="7" s="1"/>
  <c r="M48" i="7"/>
  <c r="N48" i="7" s="1"/>
  <c r="M47" i="7"/>
  <c r="N47" i="7" s="1"/>
  <c r="M46" i="7"/>
  <c r="N46" i="7" s="1"/>
  <c r="N44" i="7"/>
  <c r="M44" i="7"/>
  <c r="N43" i="7"/>
  <c r="M43" i="7"/>
  <c r="M42" i="7"/>
  <c r="N42" i="7" s="1"/>
  <c r="M41" i="7"/>
  <c r="N41" i="7" s="1"/>
  <c r="M99" i="7"/>
  <c r="N99" i="7" s="1"/>
  <c r="M39" i="7"/>
  <c r="N39" i="7" s="1"/>
  <c r="M36" i="7"/>
  <c r="N36" i="7" s="1"/>
  <c r="M35" i="7"/>
  <c r="N35" i="7" s="1"/>
  <c r="M34" i="7"/>
  <c r="N34" i="7" s="1"/>
  <c r="J34" i="7"/>
  <c r="I34" i="7"/>
  <c r="M33" i="7"/>
  <c r="N33" i="7" s="1"/>
  <c r="M32" i="7"/>
  <c r="N32" i="7" s="1"/>
  <c r="N31" i="7"/>
  <c r="M31" i="7"/>
  <c r="N30" i="7"/>
  <c r="M30" i="7"/>
  <c r="M29" i="7"/>
  <c r="N29" i="7" s="1"/>
  <c r="J29" i="7"/>
  <c r="I29" i="7"/>
  <c r="M28" i="7"/>
  <c r="N28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N8" i="7"/>
  <c r="M8" i="7"/>
  <c r="M7" i="7"/>
  <c r="M6" i="7"/>
  <c r="N6" i="7" s="1"/>
  <c r="I64" i="7" l="1"/>
  <c r="I46" i="7" s="1"/>
  <c r="I28" i="7"/>
  <c r="J64" i="7"/>
  <c r="J46" i="7" s="1"/>
  <c r="J28" i="7"/>
  <c r="M182" i="7"/>
  <c r="N182" i="7" s="1"/>
  <c r="N7" i="7"/>
  <c r="M104" i="7"/>
  <c r="N104" i="7" s="1"/>
  <c r="M114" i="7"/>
  <c r="N114" i="7" s="1"/>
  <c r="M40" i="7"/>
  <c r="N40" i="7" s="1"/>
  <c r="M102" i="7"/>
  <c r="N102" i="7" s="1"/>
  <c r="M109" i="7"/>
  <c r="N109" i="7" s="1"/>
  <c r="M106" i="7" l="1"/>
  <c r="N106" i="7" s="1"/>
  <c r="M37" i="7"/>
  <c r="N37" i="7" s="1"/>
</calcChain>
</file>

<file path=xl/sharedStrings.xml><?xml version="1.0" encoding="utf-8"?>
<sst xmlns="http://schemas.openxmlformats.org/spreadsheetml/2006/main" count="1507" uniqueCount="708">
  <si>
    <t/>
  </si>
  <si>
    <t>Sanitario</t>
  </si>
  <si>
    <t>ANALISI</t>
  </si>
  <si>
    <t>TA (TA (TOTALE ATTIVO))</t>
  </si>
  <si>
    <t>AAZ999 (A) IMMOBILIZZAZIONI)</t>
  </si>
  <si>
    <t>AAA000 (A.I) IMMOBILIZZAZIONI IMMATERIALI)</t>
  </si>
  <si>
    <t>AAA010 (A.I.1) Costi di impianto e di ampliamento)</t>
  </si>
  <si>
    <t>AAA020 (A.I.1.a) Costi di impianto e di ampliamento)</t>
  </si>
  <si>
    <t>AAA030 (A.I.1.b) F.do Amm.to costi di impianto e di ampliamento)</t>
  </si>
  <si>
    <t>AAA040 (A.I.2) Costi di ricerca e sviluppo)</t>
  </si>
  <si>
    <t>AAA050 (A.I.2.a) Costi di ricerca e sviluppo)</t>
  </si>
  <si>
    <t>AAA060 (A.I.2.b) F.do Amm.to costi di ricerca e sviluppo)</t>
  </si>
  <si>
    <t>AAA070 (A.I.3) Diritti di brevetto e diritti di utilizzazione delle opere d'ingegno)</t>
  </si>
  <si>
    <t>AAA080 (A.I.3.a) Diritti di brevetto e diritti di utilizzazione delle opere d'ingegno - derivanti dall'attività di 
                       ricerca)</t>
  </si>
  <si>
    <t>AAA090 (A.I.3.b) F.do Amm.to diritti di brevetto e diritti di utilizzazione delle opere d'ingegno - derivanti
                        dall'attività di ricerca)</t>
  </si>
  <si>
    <t>AAA100 (A.I.3.c) Diritti di brevetto e diritti di utilizzazione delle opere d'ingegno - altri)</t>
  </si>
  <si>
    <t>AAA110 (A.I.3.d) F.do Amm.to diritti di brevetto e diritti di utilizzazione delle opere d'ingegno - altri)</t>
  </si>
  <si>
    <t>AAA120 (A.I.4) Immobilizzazioni immateriali in corso e acconti)</t>
  </si>
  <si>
    <t>AAA130 (A.I.5) Altre immobilizzazioni immateriali)</t>
  </si>
  <si>
    <t>AAA140 (A.I.5.a) Concessioni, licenze, marchi e diritti simili)</t>
  </si>
  <si>
    <t>AAA150 (A.I.5.b) F.do Amm.to concessioni, licenze, marchi e diritti simili)</t>
  </si>
  <si>
    <t>AAA160 (A.I.5.c) Migliorie su beni di terzi)</t>
  </si>
  <si>
    <t>AAA170 (A.I.5.d) F.do Amm.to migliorie su beni di terzi)</t>
  </si>
  <si>
    <t>AAA180 (A.I.5.e) Pubblicità)</t>
  </si>
  <si>
    <t>AAA190 (A.I.5.f) F.do Amm.to pubblicità)</t>
  </si>
  <si>
    <t>AAA200 (A.I.5.g) Altre immobilizzazioni immateriali)</t>
  </si>
  <si>
    <t>AAA210 (A.I.5.h) F.do Amm.to altre immobilizzazioni immateriali)</t>
  </si>
  <si>
    <t>AAA220 (A.I.6) Fondo Svalutazione immobilizzazioni immateriali)</t>
  </si>
  <si>
    <t>AAA230 (A.I.6.a) F.do Svalut. Costi di impianto e di ampliamento)</t>
  </si>
  <si>
    <t>AAA240 (A.I.6.b) F.do Svalut. Costi di ricerca e sviluppo)</t>
  </si>
  <si>
    <t>AAA250 (A.I.6.c) F.do Svalut. Diritti di brevetto e diritti di utilizzazione delle opere d'ingegno)</t>
  </si>
  <si>
    <t>AAA260 (A.I.6.d) F.do Svalut. Altre immobilizzazioni immateriali)</t>
  </si>
  <si>
    <t>AAA270 (A.II)  IMMOBILIZZAZIONI MATERIALI)</t>
  </si>
  <si>
    <t>AAA280 (A.II.1) Terreni)</t>
  </si>
  <si>
    <t>AAA290 (A.II.1.a) Terreni disponibili)</t>
  </si>
  <si>
    <t>AAA300 (A.II.1.b) Terreni indisponibili)</t>
  </si>
  <si>
    <t>AAA310 (A.II.2) Fabbricati)</t>
  </si>
  <si>
    <t>AAA320 (A.II.2.a) Fabbricati non strumentali (disponibili))</t>
  </si>
  <si>
    <t>AAA330 (A.II.2.a.1) Fabbricati non strumentali (disponibili))</t>
  </si>
  <si>
    <t>AAA340 (A.II.2.a.2) F.do Amm.to Fabbricati non strumentali (disponibili))</t>
  </si>
  <si>
    <t>AAA350 (A.II.2.b) Fabbricati strumentali (indisponibili))</t>
  </si>
  <si>
    <t>AAA360 (A.II.2.b.1) Fabbricati strumentali (indisponibili))</t>
  </si>
  <si>
    <t>AAA370 (A.II.2.b.2) F.do Amm.to Fabbricati strumentali (indisponibili))</t>
  </si>
  <si>
    <t>AAA380 (A.II.3) Impianti e macchinari)</t>
  </si>
  <si>
    <t>AAA390 (A.II.3.a) Impianti e macchinari)</t>
  </si>
  <si>
    <t>AAA400 (A.II.3.b) F.do Amm.to Impianti e macchinari)</t>
  </si>
  <si>
    <t>AAA410 (A.II.4) Attrezzature sanitarie e scientifiche)</t>
  </si>
  <si>
    <t>AAA420 (A.II.4.a) Attrezzature sanitarie e scientifiche)</t>
  </si>
  <si>
    <t>AAA430 (A.II.4.b) F.do Amm.to Attrezzature sanitarie e scientifiche)</t>
  </si>
  <si>
    <t>AAA440 (A.II.5) Mobili e arredi)</t>
  </si>
  <si>
    <t>AAA450 (A.II.5.a) Mobili e arredi)</t>
  </si>
  <si>
    <t>AAA460 (A.II.5.b) F.do Amm.to Mobili e arredi)</t>
  </si>
  <si>
    <t>AAA470 (A.II.6) Automezzi)</t>
  </si>
  <si>
    <t>AAA480 (A.II.6.a) Automezzi)</t>
  </si>
  <si>
    <t>AAA490 (A.II.6.b) F.do Amm.to Automezzi)</t>
  </si>
  <si>
    <t>AAA500 (A.II.7) Oggetti d'arte)</t>
  </si>
  <si>
    <t>AAA510 (A.II.8) Altre immobilizzazioni materiali)</t>
  </si>
  <si>
    <t>AAA520 (A.II.8.a) Altre immobilizzazioni materiali)</t>
  </si>
  <si>
    <t>AAA530 (A.II.8.b) F.do Amm.to Altre immobilizzazioni materiali)</t>
  </si>
  <si>
    <t>AAA540 (A.II.9) Immobilizzazioni materiali in corso e acconti)</t>
  </si>
  <si>
    <t>AAA550 (A.II.10) Fondo Svalutazione immobilizzazioni materiali)</t>
  </si>
  <si>
    <t>AAA560 (A.II.10.a) F.do Svalut. Terreni)</t>
  </si>
  <si>
    <t>AAA570 (A.II.10.b) F.do Svalut. Fabbricati)</t>
  </si>
  <si>
    <t>AAA580 (A.II.10.c) F.do Svalut. Impianti e macchinari)</t>
  </si>
  <si>
    <t>AAA590 (A.II.10.d) F.do Svalut. Attrezzature sanitarie e scientifiche)</t>
  </si>
  <si>
    <t>AAA600 (A.II.10.e) F.do Svalut. Mobili e arredi)</t>
  </si>
  <si>
    <t>AAA610 (A.II.10.f) F.do Svalut. Automezzi)</t>
  </si>
  <si>
    <t>AAA620 (A.II.10.g) F.do Svalut. Oggetti d'arte)</t>
  </si>
  <si>
    <t>AAA630 (A.II.10.h) F.do Svalut. Altre immobilizzazioni materiali)</t>
  </si>
  <si>
    <t>AAA640 (A.III)  IMMOBILIZZAZIONI FINANZIARIE)</t>
  </si>
  <si>
    <t>AAA650 (A.III.1) Crediti finanziari)</t>
  </si>
  <si>
    <t>AAA660 (A.III.1.a) Crediti finanziari v/Stato)</t>
  </si>
  <si>
    <t>AAA670 (A.III.1.b) Crediti finanziari v/Regione)</t>
  </si>
  <si>
    <t>AAA680 (A.III.1.c) Crediti finanziari v/partecipate)</t>
  </si>
  <si>
    <t>AAA690 (A.III.1.d) Crediti finanziari v/altri)</t>
  </si>
  <si>
    <t>AAA700 (A.III.2) Titoli)</t>
  </si>
  <si>
    <t>AAA710 (A.III.2.a) Partecipazioni)</t>
  </si>
  <si>
    <t>AAA720 (A.III.2.b) Altri titoli)</t>
  </si>
  <si>
    <t>AAA730 (A.III.2.b.1) Titoli di Stato)</t>
  </si>
  <si>
    <t>AAA740 (A.III.2.b.2) Altre Obbligazioni)</t>
  </si>
  <si>
    <t>AAA750 (A.III.2.b.3) Titoli azionari quotati in Borsa)</t>
  </si>
  <si>
    <t>AAA760 (A.III.2.b.4) Titoli diversi)</t>
  </si>
  <si>
    <t>ABZ999 (B)  ATTIVO CIRCOLANTE)</t>
  </si>
  <si>
    <t>ABA000 (B.I)  RIMANENZE)</t>
  </si>
  <si>
    <t>ABA010 (B.I.1) Rimanenze beni sanitari)</t>
  </si>
  <si>
    <t>ABA020 (B.I.1.a)  Prodotti farmaceutici ed emoderivati)</t>
  </si>
  <si>
    <t>ABA030 (B.I.1.b)  Sangue ed emocomponenti)</t>
  </si>
  <si>
    <t>ABA040 (B.I.1.c)  Dispositivi medici)</t>
  </si>
  <si>
    <t>ABA050 (B.I.1.d)  Prodotti dietetici)</t>
  </si>
  <si>
    <t>ABA060 (B.I.1.e)  Materiali per la profilassi (vaccini))</t>
  </si>
  <si>
    <t>ABA070 (B.I.1.f)  Prodotti chimici)</t>
  </si>
  <si>
    <t>ABA080 (B.I.1.g)  Materiali e prodotti per uso veterinario)</t>
  </si>
  <si>
    <t>ABA090 (B.I.1.h)  Altri beni e prodotti sanitari)</t>
  </si>
  <si>
    <t>ABA100 (B.I.1.i)  Acconti per acquisto di beni e prodotti sanitari)</t>
  </si>
  <si>
    <t>ABA110 (B.I.2) Rimanenze beni non sanitari)</t>
  </si>
  <si>
    <t>ABA120 (B.I.2.a)  Prodotti alimentari)</t>
  </si>
  <si>
    <t>ABA130 (B.I.2.b)  Materiali di guardaroba, di pulizia, e di convivenza in genere)</t>
  </si>
  <si>
    <t>ABA140 (B.I.2.c)  Combustibili, carburanti e lubrificanti)</t>
  </si>
  <si>
    <t>ABA150 (B.I.2.d)  Supporti informatici e cancelleria)</t>
  </si>
  <si>
    <t>ABA160 (B.I.2.e)  Materiale per la manutenzione)</t>
  </si>
  <si>
    <t>ABA170 (B.I.2.f)  Altri beni e prodotti non sanitari)</t>
  </si>
  <si>
    <t>ABA180 (B.I.2.g)  Acconti per acquisto di beni e prodotti non sanitari)</t>
  </si>
  <si>
    <t>ABA190 (B.II)  CREDITI)</t>
  </si>
  <si>
    <t>ABA200 (B.II.1)  Crediti v/Stato)</t>
  </si>
  <si>
    <t>ABA230 (B.II.1.c)  Crediti v/Stato per mobilità attiva extraregionale)</t>
  </si>
  <si>
    <t>ABA240 (B.II.1.d)  Crediti v/Stato per mobilità attiva internazionale)</t>
  </si>
  <si>
    <t>ABA250 (B.II.1.e)  Crediti v/Stato per acconto quota fabbisogno sanitario regionale standard)</t>
  </si>
  <si>
    <t>ABA260 (B.II.1.f)  Crediti v/Stato per finanziamento sanitario aggiuntivo corrente)</t>
  </si>
  <si>
    <t>ABA270 (B.II.1.g)   Crediti v/Stato per spesa corrente - altro)</t>
  </si>
  <si>
    <t>ABA350 (B.II.2)  Crediti v/Regione o Provincia Autonoma)</t>
  </si>
  <si>
    <t>ABA360 (B.II.2.a)  Crediti v/Regione o Provincia Autonoma per spesa corrente)</t>
  </si>
  <si>
    <t>ABA470 (B.II.2.b) Crediti v/Regione o Provincia Autonoma per versamenti a patrimonio netto)</t>
  </si>
  <si>
    <t>ABA480 (B.II.2.b.1) Crediti v/Regione o Provincia Autonoma per finanziamenti per investimenti)</t>
  </si>
  <si>
    <t>ABA500 (B.II.2.b.3) Crediti v/Regione o Provincia Autonoma per ripiano perdite)</t>
  </si>
  <si>
    <t>ABA530 (B.II.3)  Crediti v/Comuni)</t>
  </si>
  <si>
    <t>ABA540 (B.II.4) Crediti v/Aziende sanitarie pubbliche)</t>
  </si>
  <si>
    <t>ABA550 (B.II.4.a) Crediti v/Aziende sanitarie pubbliche della Regione)</t>
  </si>
  <si>
    <t>ABA560 (B.II.4.a.1) Crediti v/Aziende sanitarie pubbliche della Regione - per mobilità in compensazione)</t>
  </si>
  <si>
    <t>ABA570 (B.II.4.a.2) Crediti v/Aziende sanitarie pubbliche della Regione - per mobilità non in
                            compensazione)</t>
  </si>
  <si>
    <t>ABA580 (B.II.4.a.3) Crediti v/Aziende sanitarie pubbliche della Regione - per altre prestazioni)</t>
  </si>
  <si>
    <t>ABA590 (B.II.4.b) Acconto quota FSR da distribuire)</t>
  </si>
  <si>
    <t>ABA610 (B.II.5) Crediti v/società partecipate e/o enti dipendenti della Regione)</t>
  </si>
  <si>
    <t>ABA620 (B.II.5.a) Crediti v/enti regionali)</t>
  </si>
  <si>
    <t>ABA630 (B.II.5.b) Crediti v/sperimentazioni gestionali)</t>
  </si>
  <si>
    <t>ABA640 (B.II.5.c) Crediti v/altre partecipate)</t>
  </si>
  <si>
    <t>ABA650 (B.II.6) Crediti v/Erario)</t>
  </si>
  <si>
    <t>ABA660 (B.II.7) Crediti v/altri)</t>
  </si>
  <si>
    <t>ABA670 (B.II.7.a) Crediti v/clienti privati)</t>
  </si>
  <si>
    <t>ABA680 (B.II.7.b) Crediti v/gestioni liquidatorie)</t>
  </si>
  <si>
    <t>ABA690 (B.II.7.c) Crediti v/altri soggetti pubblici)</t>
  </si>
  <si>
    <t>ABA700 (B.II.7.d) Crediti v/altri soggetti pubblici per ricerca)</t>
  </si>
  <si>
    <t>ABA710 (B.II.7.e) Altri crediti diversi)</t>
  </si>
  <si>
    <t>ABA711 (B.II.7.e.1) Altri crediti diversi)</t>
  </si>
  <si>
    <t>ABA720 (B.III)  ATTIVITA' FINANZIARIE CHE NON COSTITUISCONO IMMOBILIZZAZIONI)</t>
  </si>
  <si>
    <t>ABA730 (B.III.1)  Partecipazioni che non costituiscono immobilizzazioni)</t>
  </si>
  <si>
    <t>ABA740 (B.III.2)  Altri titoli che non costituiscono immobilizzazioni)</t>
  </si>
  <si>
    <t>ABA750 (B.IV)  DISPONIBILITA' LIQUIDE)</t>
  </si>
  <si>
    <t>ABA760 (B.IV.1)  Cassa)</t>
  </si>
  <si>
    <t>ABA770 (B.IV.2)  Istituto Tesoriere)</t>
  </si>
  <si>
    <t>ABA780 (B.IV.3) Tesoreria Unica)</t>
  </si>
  <si>
    <t>ABA790 (B.IV.4) Conto corrente postale)</t>
  </si>
  <si>
    <t>ACZ999 (C)  RATEI E RISCONTI ATTIVI)</t>
  </si>
  <si>
    <t>ACA000 (C.I) RATEI ATTIVI)</t>
  </si>
  <si>
    <t>ACA010 (C.I.1) Ratei attivi)</t>
  </si>
  <si>
    <t>ACA020 (C.I.2) Ratei attivi v/Aziende sanitarie pubbliche della Regione)</t>
  </si>
  <si>
    <t>ACA030 (C.II) RISCONTI ATTIVI)</t>
  </si>
  <si>
    <t>ACA040 (C.II.1) Risconti attivi)</t>
  </si>
  <si>
    <t>ACA050 (C.II.2) Risconti attivi v/Aziende sanitarie pubbliche della Regione)</t>
  </si>
  <si>
    <t>TP (TP (TOTALE PASSIVO))</t>
  </si>
  <si>
    <t>PAZ999 (A)  PATRIMONIO NETTO)</t>
  </si>
  <si>
    <t>PAA000 (A.I) FONDO DI DOTAZIONE)</t>
  </si>
  <si>
    <t>PAA010 (A.II) FINANZIAMENTI PER INVESTIMENTI)</t>
  </si>
  <si>
    <t>PAA020 (A.II.1) Finanziamenti per beni di prima dotazione)</t>
  </si>
  <si>
    <t>PAA030 (A.II.2) Finanziamenti da Stato per investimenti)</t>
  </si>
  <si>
    <t>PAA040 (A.II.2.a) Finanziamenti da Stato per investimenti - ex art. 20 legge 67/88)</t>
  </si>
  <si>
    <t>PAA050 (A.II.2.b) Finanziamenti da Stato per investimenti - ricerca)</t>
  </si>
  <si>
    <t>PAA060 (A.II.2.c) Finanziamenti da Stato per investimenti - altro)</t>
  </si>
  <si>
    <t>PAA070 (A.II.3) Finanziamenti da Regione per investimenti)</t>
  </si>
  <si>
    <t>PAA080 (A.II.4) Finanziamenti da altri soggetti pubblici per investimenti)</t>
  </si>
  <si>
    <t>PAA090 (A.II.5) Finanziamenti per investimenti da rettifica contributi in conto esercizio)</t>
  </si>
  <si>
    <t>PAA100 (A.III) RISERVE DA DONAZIONI E LASCITI VINCOLATI AD INVESTIMENTI)</t>
  </si>
  <si>
    <t>PAA110 (A.IV) ALTRE RISERVE)</t>
  </si>
  <si>
    <t>PAA120 (A.IV.1) Riserve da rivalutazioni)</t>
  </si>
  <si>
    <t>PAA130 (A.IV.2) Riserve da plusvalenze da reinvestire)</t>
  </si>
  <si>
    <t>PAA140 (A.IV.3) Contributi da reinvestire)</t>
  </si>
  <si>
    <t>PAA150 (A.IV.4) Riserve da utili di esercizio destinati ad investimenti)</t>
  </si>
  <si>
    <t>PAA160 (A.IV.5) Riserve diverse)</t>
  </si>
  <si>
    <t>PAA170 (A.V) CONTRIBUTI PER RIPIANO PERDITE)</t>
  </si>
  <si>
    <t>PAA180 (A.V.1) Contributi per copertura debiti al 31/12/2005)</t>
  </si>
  <si>
    <t>PAA190 (A.V.2) Contributi per ricostituzione risorse da investimenti esercizi precedenti)</t>
  </si>
  <si>
    <t>PAA200 (A.V.3) Altro)</t>
  </si>
  <si>
    <t>PAA210 (A.VI) UTILI (PERDITE) PORTATI A NUOVO)</t>
  </si>
  <si>
    <t>PAA220 (A.VII) UTILE (PERDITA) D'ESERCIZIO)</t>
  </si>
  <si>
    <t>PBZ999 (B)  FONDI PER RISCHI E ONERI)</t>
  </si>
  <si>
    <t>PBA000 (B.I)  FONDI PER IMPOSTE, ANCHE DIFFERITE)</t>
  </si>
  <si>
    <t>PBA010 (B.II)  FONDI PER RISCHI)</t>
  </si>
  <si>
    <t>PBA020 (B.II.1) Fondo rischi per cause civili ed oneri processuali)</t>
  </si>
  <si>
    <t>PBA030 (B.II.2) Fondo rischi per contenzioso personale dipendente)</t>
  </si>
  <si>
    <t>PBA040 (B.II.3) Fondo rischi connessi all'acquisto di prestazioni sanitarie da privato)</t>
  </si>
  <si>
    <t>PBA050 (B.II.4) Fondo rischi per copertura diretta dei rischi (autoassicurazione))</t>
  </si>
  <si>
    <t>PBA070 (B.III) FONDI DA DISTRIBUIRE)</t>
  </si>
  <si>
    <t>PBA080 (B.III.1) FSR indistinto da distribuire)</t>
  </si>
  <si>
    <t>PBA090 (B.III.2) FSR vincolato da distribuire)</t>
  </si>
  <si>
    <t>PBA100 (B.III.3) Fondo per ripiano disavanzi pregressi)</t>
  </si>
  <si>
    <t>PBA110 (B.III.4) Fondo finanziamento sanitario aggiuntivo corrente LEA)</t>
  </si>
  <si>
    <t>PBA120 (B.III.5) Fondo finanziamento sanitario aggiuntivo corrente extra LEA)</t>
  </si>
  <si>
    <t>PBA130 (B.III.6) Fondo finanziamento per ricerca)</t>
  </si>
  <si>
    <t>PBA140 (B.III.7) Fondo finanziamento per investimenti)</t>
  </si>
  <si>
    <t>PBA150 (B.IV) QUOTE INUTILIZZATE CONTRIBUTI)</t>
  </si>
  <si>
    <t>PBA210 (B.V.1) Fondi integrativi pensione)</t>
  </si>
  <si>
    <t>PBA220 (B.V.2) Fondi rinnovi contrattuali)</t>
  </si>
  <si>
    <t>PBA240 (B.V.2.b) Fondo rinnovi convenzioni MMG/PLS/MCA)</t>
  </si>
  <si>
    <t>PBA250 (B.V.2.c) Fondo rinnovi convenzioni medici Sumai)</t>
  </si>
  <si>
    <t>PBA260 (B.V.3) Altri fondi per oneri e spese)</t>
  </si>
  <si>
    <t>PCA000 (C.I)  FONDO PER PREMI OPEROSITA' MEDICI SUMAI)</t>
  </si>
  <si>
    <t>PCA010 (C.II)  FONDO PER TRATTAMENTO DI FINE RAPPORTO DIPENDENTI)</t>
  </si>
  <si>
    <t>PDZ999 (D)  DEBITI)</t>
  </si>
  <si>
    <t>PDA000 (D.I) DEBITI PER MUTUI PASSIVI)</t>
  </si>
  <si>
    <t>PDA010 (D.II) DEBITI V/STATO)</t>
  </si>
  <si>
    <t>PDA020 (D.II.1) Debiti v/Stato per mobilità passiva extraregionale)</t>
  </si>
  <si>
    <t>PDA030 (D.II.2) Debiti v/Stato per mobilità passiva internazionale)</t>
  </si>
  <si>
    <t>PDA040 (D.II.3) Acconto quota FSR v/Stato)</t>
  </si>
  <si>
    <t>PDA050 (D.II.4) Debiti v/Stato per restituzione finanziamenti - per ricerca)</t>
  </si>
  <si>
    <t>PDA060 (D.II.5) Altri debiti v/Stato)</t>
  </si>
  <si>
    <t>PDA070 (D.III) DEBITI V/REGIONE O PROVINCIA AUTONOMA)</t>
  </si>
  <si>
    <t>PDA130 (D.IV) DEBITI V/COMUNI)</t>
  </si>
  <si>
    <t>PDA140 (D.V) DEBITI V/AZIENDE SANITARIE PUBBLICHE)</t>
  </si>
  <si>
    <t>PDA150 (D.V.1) Debiti v/Aziende sanitarie pubbliche della Regione)</t>
  </si>
  <si>
    <t>PDA160 (D.V.1.a) Debiti v/Aziende sanitarie pubbliche della Regione - per quota FSR)</t>
  </si>
  <si>
    <t>PDA170 (D.V.1.b) Debiti v/Aziende sanitarie pubbliche della Regione - per finanziamento sanitario
                       aggiuntivo corrente LEA)</t>
  </si>
  <si>
    <t>PDA180 (D.V.1.c) Debiti v/Aziende sanitarie pubbliche della Regione - per finanziamento sanitario
                       aggiuntivo corrente extra LEA)</t>
  </si>
  <si>
    <t>PDA190 (D.V.1.d) Debiti v/Aziende sanitarie pubbliche della Regione - per mobilità in compensazione)</t>
  </si>
  <si>
    <t>PDA200 (D.V.1.e) Debiti v/Aziende sanitarie pubbliche della Regione - per mobilità non in compensazione)</t>
  </si>
  <si>
    <t>PDA210 (D.V.1.f) Debiti v/Aziende sanitarie pubbliche della Regione - per altre prestazioni)</t>
  </si>
  <si>
    <t>PDA230 (D.V.3) Debiti v/Aziende sanitarie pubbliche della Regione per versamenti c/patrimonio netto)</t>
  </si>
  <si>
    <t>PDA240 (D.VI) DEBITI V/ SOCIETA' PARTECIPATE E/O ENTI DIPENDENTI DELLA REGIONE)</t>
  </si>
  <si>
    <t>PDA250 (D.VI.1) Debiti v/enti regionali)</t>
  </si>
  <si>
    <t>PDA260 (D.VI.2) Debiti v/sperimentazioni gestionali)</t>
  </si>
  <si>
    <t>PDA270 (D.VI.3) Debiti v/altre partecipate)</t>
  </si>
  <si>
    <t>PDA280 (D.VII) DEBITI V/FORNITORI)</t>
  </si>
  <si>
    <t>PDA300 (D.VII.2) Debiti verso altri fornitori)</t>
  </si>
  <si>
    <t>PDA310 (D.VIII) DEBITI V/ISTITUTO TESORIERE)</t>
  </si>
  <si>
    <t>PDA320 (D.IX) DEBITI TRIBUTARI)</t>
  </si>
  <si>
    <t>PDA330 (D.X) DEBITI V/ISTITUTI PREVIDENZIALI, ASSISTENZIALI E SICUREZZA SOCIALE)</t>
  </si>
  <si>
    <t>PDA340 (D.XI)  DEBITI V/ALTRI)</t>
  </si>
  <si>
    <t>PDA350 (D.XI.1) Debiti v/altri finanziatori)</t>
  </si>
  <si>
    <t>PDA360 (D.XI.2) Debiti v/dipendenti)</t>
  </si>
  <si>
    <t>PDA370 (D.XI.3) Debiti v/gestioni liquidatorie)</t>
  </si>
  <si>
    <t>PDA380 (D.XI.4) Altri debiti diversi)</t>
  </si>
  <si>
    <t>PEZ999 (E)  RATEI E RISCONTI PASSIVI)</t>
  </si>
  <si>
    <t>PEA000 (E.I) RATEI PASSIVI)</t>
  </si>
  <si>
    <t>PEA010 (E.I.1) Ratei passivi)</t>
  </si>
  <si>
    <t>PEA020 (E.I.2) Ratei passivi v/Aziende sanitarie pubbliche della Regione)</t>
  </si>
  <si>
    <t>PEA030 (E.II) RISCONTI PASSIVI)</t>
  </si>
  <si>
    <t>PEA040 (E.II.1) Risconti passivi)</t>
  </si>
  <si>
    <t>PEA050 (E.II.2) Risconti passivi v/Aziende sanitarie pubbliche della Regione)</t>
  </si>
  <si>
    <t>Azienda</t>
  </si>
  <si>
    <t>RV_AREA</t>
  </si>
  <si>
    <t xml:space="preserve">                  STATO  PATRIMONIALE</t>
  </si>
  <si>
    <t>A)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</si>
  <si>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</si>
  <si>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</si>
  <si>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</si>
  <si>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</si>
  <si>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</si>
  <si>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</si>
  <si>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</si>
  <si>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</si>
  <si>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</si>
  <si>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</si>
  <si>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</si>
  <si>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</si>
  <si>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</si>
  <si>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</si>
  <si>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</si>
  <si>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</si>
  <si>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</si>
  <si>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</si>
  <si>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</si>
  <si>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</si>
  <si>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</si>
  <si>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</si>
  <si>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</si>
  <si>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</si>
  <si>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</si>
  <si>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</si>
  <si>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</si>
  <si>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</si>
  <si>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</si>
  <si>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</si>
  <si>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</si>
  <si>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</si>
  <si>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</si>
  <si>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</si>
  <si>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</si>
  <si>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</si>
  <si>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</si>
  <si>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</si>
  <si>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</si>
  <si>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</si>
  <si>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</si>
  <si>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</si>
  <si>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</si>
  <si>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</si>
  <si>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</si>
  <si>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</si>
  <si>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</si>
  <si>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</si>
  <si>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</si>
  <si>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</si>
  <si>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</si>
  <si>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</si>
  <si>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</si>
  <si>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</si>
  <si>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</si>
  <si>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 v/Stato</t>
  </si>
  <si>
    <t>Crediti v/Stato - parte corrente</t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</si>
  <si>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</si>
  <si>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</si>
  <si>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</si>
  <si>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</si>
  <si>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</si>
  <si>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</si>
  <si>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</si>
  <si>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</si>
  <si>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</si>
  <si>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</si>
  <si>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</si>
  <si>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</si>
  <si>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</si>
  <si>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</si>
  <si>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</si>
  <si>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</si>
  <si>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</si>
  <si>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</si>
  <si>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</si>
  <si>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</si>
  <si>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</si>
  <si>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</si>
  <si>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</si>
  <si>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</si>
  <si>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</si>
  <si>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</si>
  <si>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</si>
  <si>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</si>
  <si>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</si>
  <si>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</si>
  <si>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</si>
  <si>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</si>
  <si>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</si>
  <si>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</si>
  <si>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</si>
  <si>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</si>
  <si>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</si>
  <si>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</si>
  <si>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</si>
  <si>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</si>
  <si>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</si>
  <si>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</si>
  <si>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</si>
  <si>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</si>
  <si>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</si>
  <si>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</si>
  <si>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</si>
  <si>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</si>
  <si>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</si>
  <si>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</si>
  <si>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</si>
  <si>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</si>
  <si>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</si>
  <si>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</si>
  <si>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</si>
  <si>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</si>
  <si>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</si>
  <si>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</si>
  <si>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</si>
  <si>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</si>
  <si>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</si>
  <si>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</si>
  <si>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</si>
  <si>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</si>
  <si>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</si>
  <si>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</si>
  <si>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</si>
  <si>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</si>
  <si>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</si>
  <si>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</si>
  <si>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</si>
  <si>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</si>
  <si>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</si>
  <si>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</si>
  <si>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</si>
  <si>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</si>
  <si>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</si>
  <si>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</si>
  <si>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</si>
  <si>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</si>
  <si>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</si>
  <si>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</si>
  <si>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</si>
  <si>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</si>
  <si>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</si>
  <si>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</si>
  <si>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</si>
  <si>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</si>
  <si>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</si>
  <si>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</si>
  <si>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</si>
  <si>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</si>
  <si>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</si>
  <si>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</si>
  <si>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</si>
  <si>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</si>
  <si>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Debiti v/altri finanziatori</t>
  </si>
  <si>
    <t>Debiti v/istituti previdenziali, assistenziali e sicurezza sociale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</si>
  <si>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</si>
  <si>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</si>
  <si>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</si>
  <si>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</si>
  <si>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</si>
  <si>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</si>
  <si>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</si>
  <si>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</si>
  <si>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</si>
  <si>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>I</t>
    </r>
    <r>
      <rPr>
        <b/>
        <sz val="14"/>
        <rFont val="Arial"/>
        <family val="2"/>
      </rPr>
      <t xml:space="preserve"> 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Ministero della Salute 20 Marzo 2013</t>
    </r>
  </si>
  <si>
    <t>Tra 1 e 5 Anni</t>
  </si>
  <si>
    <t>Oltre 5 Anni</t>
  </si>
  <si>
    <t>MOVIMENTI</t>
  </si>
  <si>
    <t>TEMPO</t>
  </si>
  <si>
    <t>Esigibili/Pagabili entro l’esercizio successivo (vc)</t>
  </si>
  <si>
    <t>VIII</t>
  </si>
  <si>
    <t>IX</t>
  </si>
  <si>
    <t>X</t>
  </si>
  <si>
    <t>XI</t>
  </si>
  <si>
    <t>XII</t>
  </si>
  <si>
    <t>Analisi Scostamenti</t>
  </si>
  <si>
    <t>in valore assoluto</t>
  </si>
  <si>
    <t>in valore %</t>
  </si>
  <si>
    <t>CONSUNTIVO</t>
  </si>
  <si>
    <t>No Movimenti</t>
  </si>
  <si>
    <t>SELEZIONARE L'AZIENDA DI APPARTENENZA NEL FOGLIO "SP".</t>
  </si>
  <si>
    <t>4</t>
  </si>
  <si>
    <t>ABA201 (B.II.1.a) Crediti v/Stato per spesa corrente - FSN indistinto)</t>
  </si>
  <si>
    <t>ABA220 (B.II.1.b) Crediti v/Stato per spesa corrente - FSN vincolato)</t>
  </si>
  <si>
    <t>ABA271 (B.II.1.h) Crediti v/Stato per spesa corrente per STP (ex D.lgs. 286/98))</t>
  </si>
  <si>
    <t>ABA280 (B.II.1.i) Crediti v/Stato per finanziamenti per investimenti)</t>
  </si>
  <si>
    <t>ABA290 (B.II.1.j) Crediti v/Stato per ricerca)</t>
  </si>
  <si>
    <t>ABA300 (B.II.1.j.1) Crediti v/Stato per ricerca corrente - Ministero della Salute)</t>
  </si>
  <si>
    <t>ABA310 (B.II.1.j.2) Crediti v/Stato per ricerca finalizzata - Ministero della Salute)</t>
  </si>
  <si>
    <t>ABA320 (B.II.1.j.3) Crediti v/Stato per ricerca - altre Amministrazioni centrali)</t>
  </si>
  <si>
    <t>ABA330 (B.II.1.j.4) Crediti v/Stato per ricerca - finanziamenti per investimenti)</t>
  </si>
  <si>
    <t>ABA340 (B.II.1.k) Crediti v/prefetture)</t>
  </si>
  <si>
    <t>ABA390 (B.II.2.a.1) Crediti v/Regione o Provincia Autonoma per quota FSR)</t>
  </si>
  <si>
    <t>ABA400 (B.II.2.a.2) Crediti v/Regione o Provincia Autonoma per mobilità attiva intraregionale)</t>
  </si>
  <si>
    <t>ABA410 (B.II.2.a.3) Crediti v/Regione o Provincia Autonoma per mobilità attiva extraregionale)</t>
  </si>
  <si>
    <t>ABA420 (B.II.2.a.4) Crediti v/Regione o Provincia Autonoma per acconto quota FSR)</t>
  </si>
  <si>
    <t>ABA430 (B.II.2.a.5) Crediti v/Regione o Provincia Autonoma per finanziamento sanitario aggiuntivo corrente LEA)</t>
  </si>
  <si>
    <t>ABA440 (B.II.2.a.6) Crediti v/Regione o Provincia Autonoma per finanziamento sanitario aggiuntivo corrente extra LEA)</t>
  </si>
  <si>
    <t>ABA450 (B.II.2.a.7) Crediti v/Regione o Provincia Autonoma per spesa corrente - altro)</t>
  </si>
  <si>
    <t>ABA451 (B.II.2.a.8) Crediti v/Regione o Provincia Autonoma per spesa corrente - STP (ex D.lgs. 286/98))</t>
  </si>
  <si>
    <t>ABA460 (B.II.2.a.9) Crediti v/Regione o Provincia Autonoma per ricerca)</t>
  </si>
  <si>
    <t>ABA461 (B.II.2.a.10) Crediti v/Regione o Provincia Autonoma per mobilità attiva internazionale)</t>
  </si>
  <si>
    <t>ABA501 (B.II.2.b.4) Crediti v/Regione o Provincia Autonoma per anticipazione ripiano disavanzo programmato dai Piani aziendali di cui all'art. 1, comma 528, L. 208/2015)</t>
  </si>
  <si>
    <t>ABA510 (B.II.2.b.5) Crediti v/Regione per copertura debiti al 31/12/2005)</t>
  </si>
  <si>
    <t>ABA520 (B.II.2.b.6) Crediti v/Regione o Provincia Autonoma per ricostituzione risorse da investimenti esercizi precedenti)</t>
  </si>
  <si>
    <t>ABA521 (B.II.2.c) Crediti v/Regione o Provincia Autonoma per contributi L. 210/92  - NO GSA)</t>
  </si>
  <si>
    <t>ABA522 (B.II.2.d) Crediti v/Regione o Provincia Autonoma per contributi L. 210/92 - GSA)</t>
  </si>
  <si>
    <t>ABA591 (B.II.4.c) Crediti v/Aziende sanitarie pubbliche della Regione per anticipazione ripiano disavanzo programmato dai Piani aziendali di cui all'art. 1, comma 528, L. 208/2015)</t>
  </si>
  <si>
    <t>ABA600 (B.II.4.d) Crediti v/Aziende sanitarie pubbliche Extraregione)</t>
  </si>
  <si>
    <t>ABA712 (B.II.7.e.2) Note di credito da emettere (diverse))</t>
  </si>
  <si>
    <t>ABA713 (B.II.7.f) Altri Crediti verso erogatori (privati accreditati e convenzionati) di prestazioni sanitarie)</t>
  </si>
  <si>
    <t>ADZ999 (E) CONTI D'ORDINE)</t>
  </si>
  <si>
    <t>ADA000 (E.I) CANONI DI LEASING ANCORA DA PAGARE)</t>
  </si>
  <si>
    <t>ADA010 (E.II) DEPOSITI CAUZIONALI)</t>
  </si>
  <si>
    <t>ADA020 (E.III) BENI IN COMODATO)</t>
  </si>
  <si>
    <t>ADA021 (E.IV) CANONI DI PROJECT FINANCING ANCORA DA PAGARE)</t>
  </si>
  <si>
    <t>ADA030 (E.V) ALTRI CONTI D'ORDINE)</t>
  </si>
  <si>
    <t>PBA051 (B.II.5) Fondo rischi per franchigia assicurativa)</t>
  </si>
  <si>
    <t>PBA052 (B.II.6) Fondo rischi per interessi di mora)</t>
  </si>
  <si>
    <t>PBA060 (B.II.7) Altri fondi rischi)</t>
  </si>
  <si>
    <t>PBA141 (B.III.8) Fondo finanziamento sanitario aggiuntivo corrente (extra fondo) - Risorse aggiuntive da bilancio regionale a titolo di copertura extra LEA)</t>
  </si>
  <si>
    <t>PBA151 (B.IV.1) Quote inutilizzate contributi da Regione o Prov. Aut. per quota F.S. indistinto finalizzato)</t>
  </si>
  <si>
    <t>PBA160 (B.IV.2) Quote inutilizzate contributi da Regione o Prov. Aut. per quota F.S. vincolato)</t>
  </si>
  <si>
    <t>PBA170 (B.IV.3) Quote inutilizzate contributi vincolati da soggetti pubblici (extra fondo))</t>
  </si>
  <si>
    <t>PBA180 (B.IV.4) Quote inutilizzate contributi per ricerca)</t>
  </si>
  <si>
    <t>PBA190 (B.IV.5) Quote inutilizzate contributi vincolati da privati)</t>
  </si>
  <si>
    <t>PBA200 (B.V) ALTRI FONDI PER ONERI E SPESE)</t>
  </si>
  <si>
    <t>PBA270 (B.V.4) Altri Fondi incentivi funzioni tecniche Art. 113 D.Lgs 50/2016)</t>
  </si>
  <si>
    <t>PCZ999 (C) TRATTAMENTO FINE RAPPORTO)</t>
  </si>
  <si>
    <t>PCA020 (C.III) FONDO PER TRATTAMENTI DI QUIESCENZA E SIMILI)</t>
  </si>
  <si>
    <t>PDA080 (D.III.1) Debiti v/Regione o Provincia Autonoma per finanziamenti - GSA)</t>
  </si>
  <si>
    <t>PDA081 (D.III.2) Debiti v/Regione o Provincia Autonoma per finanziamenti - NO GSA)</t>
  </si>
  <si>
    <t>PDA090 (D.III.3) Debiti v/Regione o Provincia Autonoma per mobilità passiva intraregionale)</t>
  </si>
  <si>
    <t>PDA100 (D.III.4) Debiti v/Regione o Provincia Autonoma per mobilità passiva extraregionale)</t>
  </si>
  <si>
    <t>PDA101 (D.III.5) Debiti v/Regione o Provincia Autonoma per mobilità passiva internazionale)</t>
  </si>
  <si>
    <t>PDA110 (D.III.6) Acconto quota FSR da Regione o Provincia Autonoma)</t>
  </si>
  <si>
    <t>PDA111 (D.III.7) Acconto da Regione o Provincia Autonoma per anticipazione ripiano disavanzo programmato dai Piani aziendali di cui all'art. 1, comma 528, L. 208/2015)</t>
  </si>
  <si>
    <t>PDA112 (D.III.8) Debiti v/Regione o Provincia Autonoma per contributi L. 210/92 - NO GSA)</t>
  </si>
  <si>
    <t>PDA120 (D.III.9) Altri debiti v/Regione o Provincia Autonoma - GSA)</t>
  </si>
  <si>
    <t>PDA121 (D.III.10) Altri debiti v/Regione o Provincia Autonoma - NO GSA)</t>
  </si>
  <si>
    <t>PDA211 (D.V.1.g) Debiti v/Aziende sanitarie pubbliche della Regione - altre prestazioni per STP)</t>
  </si>
  <si>
    <t>PEA060 (E.II.3) Risconti passivi - in attuazione dell’art.79, comma 1 sexies lettera c), del D.L. 112/2008, convertito con legge 133/2008 e della legge 23 dicembre 2009 n. 191)</t>
  </si>
  <si>
    <t>PFZ999 (G) CONTI D'ORDINE)</t>
  </si>
  <si>
    <t>PFA000 (G.I) CANONI DI LEASING ANCORA DA PAGARE)</t>
  </si>
  <si>
    <t>PFA010 (G.II) DEPOSITI CAUZIONALI)</t>
  </si>
  <si>
    <t>PFA020 (G.III) BENI IN COMODATO)</t>
  </si>
  <si>
    <t>PFA021 (G.IV) CANONI DI PROJECT FINANCING ANCORA DA PAGARE)</t>
  </si>
  <si>
    <t>PFA030 (G.V) ALTRI CONTI D'ORDINE)</t>
  </si>
  <si>
    <t>PAA040a (A.II.2.a.1) Finanziamenti da Stato per investimenti - ex art. 20 legge 67/88 - assegnazioni dirette)</t>
  </si>
  <si>
    <t>PAA040b (A.II.2.a.2) Finanziamenti da Stato per investimenti - ex art. 20 legge 67/88 - trasferimenti tramite Regione GSA - Azienda Zero)</t>
  </si>
  <si>
    <t>PAA050a (A.II.2.b.1) Finanziamenti da Stato per investimenti - ricerca - assegnazioni dirette)</t>
  </si>
  <si>
    <t>PAA050b (A.II.2.b.2) Finanziamenti da Stato per investimenti - ricerca - trasferimenti tramite Regione GSA - Azienda Zero)</t>
  </si>
  <si>
    <t>PAA060a (A.II.2.c.1) Finanziamenti da Stato per investimenti - altro - assegnazioni dirette)</t>
  </si>
  <si>
    <t>PAA060b (A.II.2.c.2) Finanziamenti da Stato per investimenti - altro - trasferimenti tramite Regione GSA - Azienda Zero)</t>
  </si>
  <si>
    <t>PAA070b (A.II.3.b) Finanziamenti da Azienda Zero - trasferimenti in c/capitale (extrafondo - A4))</t>
  </si>
  <si>
    <t>PAA070c (A.II.3.c) Finanziamenti da Azienda Zero - altro)</t>
  </si>
  <si>
    <t>PAA070d (A.II.3.d) Finanziamenti da Regione - trasferimenti in c/capitale - NO GSA)</t>
  </si>
  <si>
    <t>PAA090a (A.II.5.a) Fin. per inv. da rettifica contributi in conto esercizio - da Regione - contributi FSR - Indistinta)</t>
  </si>
  <si>
    <t>PAA090b (A.II.5.b) Fin. per inv. da rettifica contributi in conto esercizio - da Regione - contributi FSR - Accentrata)</t>
  </si>
  <si>
    <t>PAA090c (A.II.5.c) Fin. per inv. da rettifica contributi in conto esercizio - da altri Enti pubblici - Extrafondo - PERIMETRO SANITA')</t>
  </si>
  <si>
    <t>PAA090d (A.II.5.d) Fin. per inv. da rettifica contributi in conto esercizio - da altri Enti pubblici - NO PERIMETRO SANITA')</t>
  </si>
  <si>
    <t>PAA090e (A.II.5.e) Fin. per inv. da rettifica contributi in conto esercizio - da Privati)</t>
  </si>
  <si>
    <t>PBA080a (B.III.1.a) FSR indistinto da distribuire - LEA)</t>
  </si>
  <si>
    <t>PBA080b (B.III.1.b) FSR indistinto da distribuire - ACCENTRATA)</t>
  </si>
  <si>
    <t>PBA170a (B.IV.3.a) Quote inutilizzate contributi vincolati da soggetti pubblici (extra fondo) - PERIMETRO SANITA)</t>
  </si>
  <si>
    <t>PBA170b (B.IV.3.b) Quote inutilizzate contributi vincolati da soggetti pubblici (extra fondo) - NO PERIMETRO SANITA)</t>
  </si>
  <si>
    <t>PDA080a (D.III.1) Debiti v/Regione o Provincia Autonoma per finanziamenti - GSA)</t>
  </si>
  <si>
    <t>PDA080b (D.III.1.b) Debiti v/Azienda Zero per finanziamenti)</t>
  </si>
  <si>
    <t>PDA090a (D.III.3.a) Debiti v/Regione o Provincia Autonoma per mobilità passiva intraregionale)</t>
  </si>
  <si>
    <t>PDA090b (D.III.3.b) Debiti v/Azienda Zero per mobilità passiva intraregionale)</t>
  </si>
  <si>
    <t>PDA100a (D.III.4.a) Debiti v/Regione o Provincia Autonoma per mobilità passiva extraregionale)</t>
  </si>
  <si>
    <t>PDA100b (D.III.4.b) Debiti v/Azienda Zero per mobilità passiva extraregionale)</t>
  </si>
  <si>
    <t>PDA101a (D.III.5.a) Debiti v/Regione o Provincia Autonoma per mobilità passiva internazionale)</t>
  </si>
  <si>
    <t>PDA101b (D.III.5.b) Debiti v/Azienda Zero per mobilità passiva internazionale)</t>
  </si>
  <si>
    <t>PDA110a (D.III.6.a) Acconto quota FSR da Regione o Provincia Autonoma)</t>
  </si>
  <si>
    <t>PDA110b (D.III.6.b) Acconto quota FSR da Azienda Zero)</t>
  </si>
  <si>
    <t>PDA111a (D.III.7.a) Acconto da Regione o Provincia Autonoma per anticipazione ripiano disavanzo programmato dai Piani aziendali di cui all'art. 1, comma 528, L. 208/2015)</t>
  </si>
  <si>
    <t>PDA111b (D.III.7.b) Acconto da Azienda Zero per anticipazione ripiano disavanzo programmato dai Piani aziendali di cui all'art. 1, comma 528, L. 208/2015)</t>
  </si>
  <si>
    <t>PDA120a (D.III.9.a) Altri debiti v/Regione o Provincia Autonoma - GSA)</t>
  </si>
  <si>
    <t>PDA120b (D.III.9.b) Altri debiti v/Azienda Zero)</t>
  </si>
  <si>
    <t>PDA231 (D.V.3.a) Debiti v/Aziende sanitarie pubbliche della Regione per versamenti c/patrimonio netto - finanziamenti per investimenti)</t>
  </si>
  <si>
    <t>PDA232 (D.V.3.b) Debiti v/Aziende sanitarie pubbliche della Regione per versamenti c/patrimonio netto - incremento fondo dotazione)</t>
  </si>
  <si>
    <t>PDA233 (D.V.3.c) Debiti v/Aziende sanitarie pubbliche della Regione per versamenti c/patrimonio netto - ripiano perdite)</t>
  </si>
  <si>
    <t>PDA234 (D.V.3.d) Debiti v/Aziende sanitarie pubbliche della Regione per anticipazione ripiano disavanzo programmato dai Piani aziendali di cui all'art. 1, comma 528, L. 208/2015)</t>
  </si>
  <si>
    <t>PDA235 (D.V.3.e) Debiti v/Aziende sanitarie pubbliche della Regione per versamenti c/patrimonio netto - altro)</t>
  </si>
  <si>
    <t>PDA291 (D.VII.1.a) Debiti verso erogatori (privati accreditati e convenzionati) di prestazioni sanitarie)</t>
  </si>
  <si>
    <t>PDA292 (D.VII.1.b) Note di credito da ricevere (privati accreditati e convenzionati))</t>
  </si>
  <si>
    <t>PDA301 (D.VII.2.a) Debiti verso altri fornitori)</t>
  </si>
  <si>
    <t>PDA302 (D.VII.2.b) Note di credito da ricevere (altri fornitori))</t>
  </si>
  <si>
    <t>PDA380a (D.XI.4.a) Altri debiti diversi verso altri soggetti pubblici)</t>
  </si>
  <si>
    <t>PDA380b (D.XI.4.b) Altri debiti diversi)</t>
  </si>
  <si>
    <t>AAA120a (A.I.4.a) Costi di impianto e di ampliamento)</t>
  </si>
  <si>
    <t>AAA120b (A.I.4.b) Costi di ricerca, sviluppo)</t>
  </si>
  <si>
    <t>AAA120c (A.I.4.c) Diritti di brevetto e diritti di utilizzazione delle opere d'ingegno)</t>
  </si>
  <si>
    <t>AAA120d (A.I.4.d) Altre immobilizzazioni immateriali)</t>
  </si>
  <si>
    <t>AAA121a (A.I.4.d.1) Concessioni, licenze, marchi e diritti simili)</t>
  </si>
  <si>
    <t>AAA121b (A.I.4.d.2) Migliorie su beni di terzi)</t>
  </si>
  <si>
    <t>AAA121b1 (A.I.4.d.2.a) Migliorie su beni di terzi con vincolo di destinazione sanitaria senza termini di scadenza)</t>
  </si>
  <si>
    <t>AAA121b2 (A.I.4.d.2.b) Altre migliorie su beni di terzi)</t>
  </si>
  <si>
    <t>AAA121c (A.I.4.d.3) Pubblicità)</t>
  </si>
  <si>
    <t>AAA121d (A.I.4.d.4) Altre immobilizzazioni immateriali)</t>
  </si>
  <si>
    <t>AAA160a (A.I.5.c.1) Migliorie su beni di terzi con vincolo di destinazione sanitaria senza termini di scadenza)</t>
  </si>
  <si>
    <t>AAA160b (A.I.5.c.2) Altre migliorie su beni di terzi)</t>
  </si>
  <si>
    <t>AAA170a (A.I.5.d.1) F.do Amm.to migliorie su beni di terzi con vincolo di destinazione sanitaria senza termini di scadenza)</t>
  </si>
  <si>
    <t>AAA170b (A.I.5.d.2) F.do Amm.to altre migliorie su beni di terzi)</t>
  </si>
  <si>
    <t>AAA330a (A.II.2.a.1.a) Fabbricati non strumentali (disponibili))</t>
  </si>
  <si>
    <t>AAA330b (A.II.2.a.1.b) Costruzioni leggere non strumentali (disponibili))</t>
  </si>
  <si>
    <t>AAA340a (A.II.2.a.2.a) F.do Amm.to Fabbricati non strumentali (disponibili))</t>
  </si>
  <si>
    <t>AAA340b (A.II.2.a.2.b) F.do Amm.to Costruzioni leggere non strumentali (disponibili))</t>
  </si>
  <si>
    <t>AAA360a (A.II.2.b.1.a) Fabbricati strumentali (indisponibili))</t>
  </si>
  <si>
    <t>AAA360b (A.II.2.b.1.b) Costruzioni leggere strumentali (indisponibili))</t>
  </si>
  <si>
    <t>AAA370a (A.II.2.b.2.a) F.do Amm.to Fabbricati strumentali (indisponibili))</t>
  </si>
  <si>
    <t>AAA370b (A.II.2.b.2.b) F.do Amm.to Costruzioni leggere strumentali (indisponibili))</t>
  </si>
  <si>
    <t>AAA390a (A.II.3.a.1) Impianti e macchinari - audiovisivi)</t>
  </si>
  <si>
    <t>AAA390b (A.II.3.a.2) Impianti e macchinari - altro)</t>
  </si>
  <si>
    <t>AAA400a (A.II.3.b.1) F.do Amm.to Impianti e macchinari - audiovisivi)</t>
  </si>
  <si>
    <t>AAA400b (A.II.3.b.2) F.do Amm.to Impianti e macchinari - altro)</t>
  </si>
  <si>
    <t>AAA520a (A.II.8.a.1) Macchine d'ufficio)</t>
  </si>
  <si>
    <t>AAA520b (A.II.8.a.2) Altre immobilizzazioni materiali (altri beni))</t>
  </si>
  <si>
    <t>AAA530a (A.II.8.b.1) F.do Amm.to Macchine d'ufficio)</t>
  </si>
  <si>
    <t>AAA530b (A.II.8.b.2) F.do Amm.to Altre immobilizzazioni materiali (altri beni))</t>
  </si>
  <si>
    <t>AAA540a (A.II.9.a) Terreni)</t>
  </si>
  <si>
    <t>AAA540b (A.II.9.b) Fabbricati)</t>
  </si>
  <si>
    <t>AAA540c (A.II.9.c) Impianti e macchinari)</t>
  </si>
  <si>
    <t>AAA540d (A.II.9.d) Attrezzature sanitarie e scientifiche)</t>
  </si>
  <si>
    <t>AAA540e (A.II.9.e) Mobili e arredi)</t>
  </si>
  <si>
    <t>AAA540f (A.II.9.f) Automezzi)</t>
  </si>
  <si>
    <t>AAA540g (A.II.9.g) Oggetti d'arte)</t>
  </si>
  <si>
    <t>AAA540h (A.II.9.h) Altre immobilizzazioni materiali)</t>
  </si>
  <si>
    <t>AAA540h1 (A.II.9.h.1) Macchine d'ufficio)</t>
  </si>
  <si>
    <t>AAA540h2 (A.II.9.h.2) Altre immobilizzaioni materiali (altri beni))</t>
  </si>
  <si>
    <t>AAA710a (A.III.2.a.1) Partecipazioni in imprese controllate)</t>
  </si>
  <si>
    <t>AAA710b (A.III.2.a.2) Partecipazioni in imprese collegate)</t>
  </si>
  <si>
    <t>AAA710c (A.III.2.a.3) Partecipazioni in altre imprese)</t>
  </si>
  <si>
    <t>ABA390a (B.II.2.a.1.a) Crediti v/Regione o Provincia Autonoma per quota FSR)</t>
  </si>
  <si>
    <t>ABA390b (B.II.2.a.1.b) Crediti v/Azienda Zero per quota FSR)</t>
  </si>
  <si>
    <t>ABA400a (B.II.2.a.2.a) Crediti v/Regione o Provincia Autonoma per mobilità attiva intraregionale)</t>
  </si>
  <si>
    <t>ABA400b (B.II.2.a.2.b) Crediti v/Azienda Zero per mobilità attiva intraregionale)</t>
  </si>
  <si>
    <t>ABA410a (B.II.2.a.3.a) Crediti v/Regione o Provincia Autonoma per mobilità attiva extraregionale)</t>
  </si>
  <si>
    <t>ABA410b (B.II.2.a.3.b) Crediti v/Azienda Zero per mobilità attiva extraregionale)</t>
  </si>
  <si>
    <t>ABA420a (B.II.2.a.4.a) Crediti v/Regione o Provincia Autonoma per acconto quota FSR)</t>
  </si>
  <si>
    <t>ABA420b (B.II.2.a.4.b) Crediti v/Azienda Zero per acconto quota FSR)</t>
  </si>
  <si>
    <t>ABA430a (B.II.2.a.5.a) Crediti v/Regione o Provincia Autonoma per finanziamento sanitario aggiuntivo corrente LEA)</t>
  </si>
  <si>
    <t>ABA430b (B.II.2.a.5.b) Crediti v/Azienda Zero per finanziamento sanitario aggiuntivo corrente LEA)</t>
  </si>
  <si>
    <t>ABA440a (B.II.2.a.6.a) Crediti v/Regione o Provincia Autonoma per finanziamento sanitario aggiuntivo corrente extra LEA)</t>
  </si>
  <si>
    <t>ABA440b (B.II.2.a.6.b) Crediti v/Azienda Zero per finanziamento sanitario aggiuntivo corrente extra LEA)</t>
  </si>
  <si>
    <t>ABA450a (B.II.2.a.7.a) Crediti v/Regione o Provincia Autonoma per spesa corrente - altro - GSA)</t>
  </si>
  <si>
    <t>ABA450b (B.II.2.a.7.b) Crediti v/Azienda Zero per spesa corrente - altro)</t>
  </si>
  <si>
    <t>ABA450c (B.II.2.a.7.c) Crediti v/Regione o Provincia Autonoma per spesa corrente - altro - NO GSA)</t>
  </si>
  <si>
    <t>ABA451a (B.II.2.a.8.a) Crediti v/Regione o Provincia Autonoma per spesa corrente - STP (ex D.lgs. 286/98))</t>
  </si>
  <si>
    <t>ABA451b (B.II.2.a.8.b) Crediti v/Azienda Zero per spesa corrente - STP (ex D.lgs. 286/98))</t>
  </si>
  <si>
    <t>ABA460a (B.II.2.a.9.a) Crediti v/Regione o Provincia Autonoma per ricerca)</t>
  </si>
  <si>
    <t>ABA460b (B.II.2.a.9.b) Crediti v/Azienda Zero per ricerca)</t>
  </si>
  <si>
    <t>ABA461a (B.II.2.a.10.a) Crediti v/Regione o Provincia Autonoma per mobilità attiva internazionale)</t>
  </si>
  <si>
    <t>ABA461b (B.II.2.a.10.b) Crediti v/Azienda Zero per mobilità attiva internazionale)</t>
  </si>
  <si>
    <t>ABA480a (B.II.2.b.1.a) Crediti v/Regione o Provincia Autonoma per finanziamenti per investimenti)</t>
  </si>
  <si>
    <t>ABA480b (B.II.2.b.1.b) Crediti v/Azienda Zero per finanziamenti per investimenti)</t>
  </si>
  <si>
    <t>ABA480c (B.II.2.b.1.c) Crediti v/Azienda Zero per finanziamenti per investimenti - altro)</t>
  </si>
  <si>
    <t>ABA480d (B.II.2.b.1.d) Crediti v/Regione o Provincia Autonoma per finanziamenti per investimenti - NO GSA)</t>
  </si>
  <si>
    <t>ABA490a (B.II.2.b.2.a) Crediti v/Regione o Provincia Autonoma per incremento fondo dotazione)</t>
  </si>
  <si>
    <t>ABA500a (B.II.2.b.3.a) Crediti v/Regione o Provincia Autonoma per ripiano perdite)</t>
  </si>
  <si>
    <t>ABA500b (B.II.2.b.3.b) Crediti v/Azienda Zero per ripiano perdite)</t>
  </si>
  <si>
    <t>ABA501a (B.II.2.b.4.a) Crediti v/Regione o Provincia Autonoma per anticipazione ripiano disavanzo programmato dai Piani aziendali di cui all'art. 1, comma 528, L. 208/2015)</t>
  </si>
  <si>
    <t>ABA501b (B.II.2.b.4.b) Crediti v/Azienda Zero per anticipazione ripiano disavanzo programmato dai Piani aziendali di cui all'art. 1, comma 528, L. 208/2015)</t>
  </si>
  <si>
    <t>ABA510a (B.II.2.b.5.a) Crediti v/Regione per copertura debiti al 31/12/2005)</t>
  </si>
  <si>
    <t>ABA510b (B.II.2.b.5.b) Crediti v/Azienda Zero per copertura debiti al 31/12/2005)</t>
  </si>
  <si>
    <t>ABA520a (B.II.2.b.6.a) Crediti v/Regione o Provincia Autonoma per ricostituzione risorse da investimenti esercizi precedenti)</t>
  </si>
  <si>
    <t>ABA520b (B.II.2.b.6.b) Crediti v/Azienda Zero per ricostituzione risorse da investimenti esercizi precedenti)</t>
  </si>
  <si>
    <t>ABA522a (B.II.2.d.1) Crediti v/Regione o Provincia Autonoma per contributi L. 210/92 - GSA)</t>
  </si>
  <si>
    <t>ABA522b (B.II.2.d.2) Crediti v/Azienda Zero per contributi L. 210/92)</t>
  </si>
  <si>
    <t>ABA670a (B.II.7.a.1) Crediti v/clienti privati)</t>
  </si>
  <si>
    <t>ABA670b (B.II.7.a.2) F.do svalutazione crediti v/clienti privati)</t>
  </si>
  <si>
    <t>ABA711b (B.II.7.e.1.b) F.do svalutazione altri crediti diversi)</t>
  </si>
  <si>
    <t>ABA714 (B.II.7.f.1) Altri Crediti verso erogatori (privati accreditati e convenzionati) di prestazioni sanitarie)</t>
  </si>
  <si>
    <t>ABA715 (B.II.7.f.2) Note di credito da emettere  (privati accreditati e convenzionati))</t>
  </si>
  <si>
    <t>4 = SANITARIO
3 = SOCIALE</t>
  </si>
  <si>
    <t>Crediti v/Stato per spesa corrente e acconti</t>
  </si>
  <si>
    <t>Canoni di project ancora da pagare</t>
  </si>
  <si>
    <t>TFR personale in quiescenza e simili</t>
  </si>
  <si>
    <t>Canoni di project financing ancora da pagare</t>
  </si>
  <si>
    <t>ABA490 (B.II.2.b.2) Crediti v/Regione o Provincia Autonoma per incremento fondo dotazione)</t>
  </si>
  <si>
    <t>ABA490b (B.II.2.b.2.b) Crediti v/Azienda Zero per incremento fondo)</t>
  </si>
  <si>
    <t>ABA601 (B.II.4.e)  Crediti v/Aziende sanitarie pubbliche della Regione - per Contributi da Aziende sanitarie pubbliche della Regione o Prov. Aut. (extra fondo))</t>
  </si>
  <si>
    <t>ABA711a (B.II.7.e.1.a) Altri Crediti diversi)</t>
  </si>
  <si>
    <t>PAA070a (A.II.3.a) Finanziamenti da Regione - trasferimenti in c/capitale - GSA)</t>
  </si>
  <si>
    <t>PBA230 (B.V.2.a) Fondo rinnovi contrattuali personale dipendente)</t>
  </si>
  <si>
    <t>PDA212 (D.V.1.h)  Debiti v/Aziende sanitarie pubbliche della Regione - per Contributi da Aziende sanitarie pubbliche della Regione o Prov. Aut. (extra fondo))</t>
  </si>
  <si>
    <t>PDA213 (D.V.1.i) Debiti v/Aziende sanitarie pubbliche della Regione - per contributi L. 210/92)</t>
  </si>
  <si>
    <t>PDA220 (D.V.2) Debiti v/Aziende sanitarie pubbliche Extraregione)</t>
  </si>
  <si>
    <t>PDA290 (D.VII.1) Debiti verso erogatori (privati accreditati e convenzionati) di prestazioni sanitarie)</t>
  </si>
  <si>
    <t>Valore Anno N</t>
  </si>
  <si>
    <r>
      <t xml:space="preserve">Immobilizzazioni finanziarie </t>
    </r>
    <r>
      <rPr>
        <sz val="11"/>
        <rFont val="Arial"/>
        <family val="2"/>
      </rPr>
      <t>(con separata indicazione degli importi esigibili entro l'esercizio succ.)</t>
    </r>
  </si>
  <si>
    <r>
      <t xml:space="preserve">Crediti </t>
    </r>
    <r>
      <rPr>
        <sz val="11"/>
        <rFont val="Arial"/>
        <family val="2"/>
      </rPr>
      <t>(con separata indicazione degli importi esigibili oltre l'esercizio succ.)</t>
    </r>
  </si>
  <si>
    <r>
      <t xml:space="preserve">DEBITI </t>
    </r>
    <r>
      <rPr>
        <sz val="11"/>
        <rFont val="Arial"/>
        <family val="2"/>
      </rPr>
      <t>(con separata indicazione degli importi esigibili oltre l'esercizio succ.)</t>
    </r>
  </si>
  <si>
    <t>Consuntivo da TXT</t>
  </si>
  <si>
    <t>2022</t>
  </si>
  <si>
    <t>&lt;?xml version="1.0" encoding="utf-16"?&gt;
&lt;BatchPublish xmlns:xsd="http://www.w3.org/2001/XMLSchema" xmlns:xsi="http://www.w3.org/2001/XMLSchema-instance" Operation="Publish" Format="Excel" ReportType="Static" ReportScope="Workbook" /&gt;</t>
  </si>
  <si>
    <t>2023</t>
  </si>
  <si>
    <t>505</t>
  </si>
  <si>
    <t>&lt;?xml version="1.0" encoding="utf-16"?&gt;
&lt;Book xmlns:xsd="http://www.w3.org/2001/XMLSchema" xmlns:xsi="http://www.w3.org/2001/XMLSchema-instance" version="12" versionString="5.6" offline="false" counter="4" numHiddenCalculatedValues="0" numCalculatedMemberTemplates="0" WritebackOnRefresh="false" IntellWritebackTimeInSecs="10" RefreshActiveSheetOnly="true" allowFormEntryForecasting="false" allowFormEntryForecastingChangeReuseModel="false" CommentsAllowed="false" ReportID="0" ReportScope="FORMSET" ReportCreator="andrea-gattari" savedQueryHierarchySubsets="false"&gt;
  &lt;Views&gt;
    &lt;Table id="NewTable1" name="NewTable1" sheet="SP" forcedRefresh="false" isSelected="true" row="4" column="1" height="441" width="3" userName="NewTable1" enableslicerwrap="false" enablecloumnwrap="false" enablerowwrap="false" readOnly="true" freezeCells="false" displayDebitCreditOnLabel="false" scale="1" scaleText="" d</t>
  </si>
  <si>
    <t>isplayCredits="Default" dimDisplayMode="DimensionName" displayDebits="Default" slicersHorizontal="false" slicersSpacer="0" slicersDimensionsLoc="Left" slicersWrapThreshold="0" slicersHideSettings="None" query="NewTable1Query"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styleEntryDataReadProtectedMember="SAS FM Visibility Protected member data cell" styleEntryDataSupplementedMember="SAS FM Supplemented member data cell" styleEntryDataHeldCell="</t>
  </si>
  <si>
    <t xml:space="preserve">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 /&gt;
      &lt;StyleHierarchyOrder&gt;
        &lt;DimensionTypeCode&gt;ACCOUNT&lt;/DimensionTypeCode&gt;
        &lt;DimensionTypeCode&gt;ANALYSIS&lt;/DimensionTypeCode&gt;
        &lt;DimensionTypeCode&gt;CURRENCY&lt;/DimensionTypeCode&gt;
        &lt;DimensionTypeCode&gt;INTORG&lt;/DimensionTypeCode&gt;
        &lt;DimensionTypeCode&gt;TIME&lt;/DimensionTypeCode&gt;
       </t>
  </si>
  <si>
    <t xml:space="preserve"> &lt;DimensionTypeCode&gt;TRADER&lt;/DimensionTypeCode&gt;
        &lt;DimensionTypeCode&gt;SOURCE&lt;/DimensionTypeCode&gt;
        &lt;DimensionTypeCode&gt;Scadenza&lt;/DimensionTypeCode&gt;
        &lt;DimensionTypeCode&gt;Area_Bil&lt;/DimensionTypeCode&gt;
        &lt;DimensionTypeCode&gt;Movimenti&lt;/DimensionTypeCode&gt;
        &lt;DimensionTypeCode&gt;FREQUENCY&lt;/DimensionTypeCode&gt;
        &lt;DimensionTypeCode&gt;ACCOUNT.AccountType&lt;/DimensionTypeCode&gt;
        &lt;DimensionTypeCode&gt;ACCOUNT.AccountBehavior&lt;/DimensionTypeCode&gt;
        &lt;DimensionTypeCode&gt;ACCOUNT.Intercompany&lt;/DimensionTypeCode&gt;
        &lt;DimensionTypeCode&gt;ACCOUNT.BalanceType&lt;/DimensionTypeCode&gt;
        &lt;DimensionTypeCode&gt;ACCOUNT.ExchangeRateType&lt;/DimensionTypeCode&gt;
        &lt;DimensionTypeCode&gt;INTORG.ReportingEntity&lt;/DimensionTypeCode&gt;
        &lt;DimensionTypeCode&gt;INTORG.FunctionalCurrency&lt;/DimensionTypeCode&gt;
        &lt;DimensionTypeCode&gt;TIME.Level&lt;/DimensionTypeCode&gt;
      &lt;/StyleHierarchyOrder</t>
  </si>
  <si>
    <t>&gt;
      &lt;StyleDefinition&gt;
        &lt;Hierarchy id="0" code="INTORG" includeLeaves="n" includeRollups="n" expandCollapseDirection="after" displayMode="Name" vcFilter="true" clientHierarchy="false" enablePropertyFilters="false"&gt;
          &lt;Member id="0" code="ENT" includeLeaves="n" includeRollups="n" data="" include="true" /&gt;
          &lt;Member id="0" code="902" includeLeaves="0" includeRollups="0" data="" include="true" /&gt;
          &lt;Member id="0" code="XXX" includeLeaves="0" includeRollups="0" data="" include="true" /&gt;
          &lt;Member id="0" code="AAA" includeLeaves="n" includeRollups="n" data="" include="true" /&gt;
        &lt;/Hierarchy&gt;
      &lt;/StyleDefinition&gt;
      &lt;ProtectedCrossings /&gt;
    &lt;/Table&gt;
    &lt;Table id="NewTable2" name="NewTable2" sheet="crediti e debiti" forcedRefresh="false" isSelected="false" row="1" column="1" height="189" width="4" userName="NewTable2" enableslicerwrap="f</t>
  </si>
  <si>
    <t>alse" enablecloumnwrap="false" enablerowwrap="false" readOnly="true" freezeCells="false" displayDebitCreditOnLabel="false" scale="1" scaleText="" displayCredits="Default" dimDisplayMode="DimensionName" displayDebits="Default" slicersHorizontal="false" slicersSpacer="0" slicersDimensionsLoc="Left" slicersWrapThreshold="0" slicersHideSettings="None" query="NewTable2Query" styleColumnHeader="SAS FM Column header" styleColumnDrillableHeader="SAS FM Column drillable header" styleRowHeader="SAS FM Row header" styleDrillPath="SAS FM Drill path" styleSlicerSelector="SAS FM Slicers" styleErrorCell="SAS FM Invalid data cell" styleData="SAS FM Read-only data cell (read-only table)" styleEntryDataReadOnly="SAS FM Read-only data cell (data entry table)" styleEntryDataWriteable="SAS FM Writeable data cell" styleEntryDataProtectedMember="SAS FM Protected member data cell" styleEntryDataReadProtectedMem</t>
  </si>
  <si>
    <t>ber="SAS FM Visibility Protected member data cell" styleEntryDataSupplementedMember="SAS FM Supplemented member data cell" styleEntryDataHeldCell="SAS FM Held member data cell" styleEntryProtectedHoldableCell="SAS FM Protected Holdable member data cell" styleClientCalculatedMemberDataEntry="SAS FM Client calculated data cell (data entry table)" styleClientCalculatedMemberReadOnly="SAS FM Client calculated data cell (read only table)" styleEntryDataNoQuery="SAS FM No query data cell" NonTimeRollUpWritable="false" allowFormEntryAnalyticsChangeSTP="false" filterZerosLocations="None" filterNaNLocations="None" filterValues="None" applySystemFilters="false" styleRowDrillableHeader="SAS FM Row drillable header"&gt;
      &lt;SharedSlicers&gt;
        &lt;SharedSlicer dimTypeCode="Area_Bil" sourceTableName="NewTable1" hierarchyCode="G2007" /&gt;
        &lt;SharedSlicer dimTypeCode="INTORG" sourceTableName="NewTa</t>
  </si>
  <si>
    <t>ble1" hierarchyCode="Copy of G118_2017" /&gt;
      &lt;/SharedSlicers&gt;
      &lt;ProtectedCrossings /&gt;
    &lt;/Table&gt;
  &lt;/Views&gt;
  &lt;Queries&gt;
    &lt;Query name="NewTable1Query"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code="TA" includeLeaves="n" includeRollups="n" include="true" /&gt;
          &lt;Member id="0" code="AAA000_st" includeLeaves="0" includeRollups="0" include="false" /&gt;
          &lt;Member id="0" code="PFZ999" includeLeaves="n" includeRollups="n" include="true" /&gt;
          &lt;Member id="0" code="TP" includeLea</t>
  </si>
  <si>
    <t>ves="n" includeRollups="n" include="true" /&gt;
          &lt;Member id="0" code="AAA010_st" includeLeaves="0" includeRollups="0" include="false" /&gt;
          &lt;Member id="0" code="AAA040_st" includeLeaves="0" includeRollups="0" include="false" /&gt;
          &lt;Member id="0" code="AAA070_st" includeLeaves="0" includeRollups="0" include="false" /&gt;
          &lt;Member id="0" code="AAA130_st" includeLeaves="0" includeRollups="0" include="false" /&gt;
          &lt;Member id="0" code="AAA140_st" includeLeaves="0" includeRollups="0" include="false" /&gt;
          &lt;Member id="0" code="AAA160_st" includeLeaves="0" includeRollups="0" include="false" /&gt;
          &lt;Member id="0" code="AAA180_st" includeLeaves="0" includeRollups="0" include="false" /&gt;
          &lt;Member id="0" code="AAA270_st" includeLeaves="0" includeRollups="0" include="false" /&gt;
          &lt;Member id="0" code="AAA290_st" includeLeaves="0" includeRoll</t>
  </si>
  <si>
    <t>ups="0" include="false" /&gt;
          &lt;Member id="0" code="AAA300_st" includeLeaves="0" includeRollups="0" include="false" /&gt;
          &lt;Member id="0" code="AAA320_st" includeLeaves="0" includeRollups="0" include="false" /&gt;
          &lt;Member id="0" code="AAA350_st" includeLeaves="0" includeRollups="0" include="false" /&gt;
          &lt;Member id="0" code="AAA380_st" includeLeaves="0" includeRollups="0" include="false" /&gt;
          &lt;Member id="0" code="AAA410_st" includeLeaves="0" includeRollups="0" include="false" /&gt;
          &lt;Member id="0" code="AAA440_st" includeLeaves="0" includeRollups="0" include="false" /&gt;
          &lt;Member id="0" code="AAA470_st" includeLeaves="0" includeRollups="0" include="false" /&gt;
          &lt;Member id="0" code="AAA510_st" includeLeaves="0" includeRollups="0" include="false" /&gt;
          &lt;Member id="0" code="ABA201_ric" includeLeaves="0" includeRollups="0" include="</t>
  </si>
  <si>
    <t>false" /&gt;
          &lt;Member id="0" code="ABA202_ric" includeLeaves="0" includeRollups="0" include="false" /&gt;
          &lt;Member id="0" code="ABA203_ric" includeLeaves="0" includeRollups="0" include="false" /&gt;
          &lt;Member id="0" code="ABA204_ric"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code="PFA031" includeLeaves="0" includeRollups="0" include="false" /&gt;
          &lt;Member id="0" code="PFA033" includeLeaves="0" includeRollups="0" include="false" /&gt;
          &lt;Member id="0" code="PFA034" includeLeaves="0" includeRollups="0" include="false" /&gt;
          &lt;</t>
  </si>
  <si>
    <t>Member id="0" code="PFA035" includeLeaves="0" includeRollups="0" include="false" /&gt;
          &lt;Member id="0" code="PFA036" includeLeaves="0" includeRollups="0" include="false" /&gt;
          &lt;Member id="0" code="PFA037" includeLeaves="0" includeRollups="0" include="false" /&gt;
          &lt;Member id="0" code="ABA023" includeLeaves="0" includeRollups="0" include="false" /&gt;
          &lt;Member id="0" code="ABA022" includeLeaves="0" includeRollups="0" include="false" /&gt;
          &lt;Member id="0" code="ABA021" includeLeaves="0" includeRollups="0" include="false" /&gt;
          &lt;Member id="0" code="ABA041" includeLeaves="0" includeRollups="0" include="false" /&gt;
          &lt;Member id="0" code="ABA043" includeLeaves="0" includeRollups="0" include="false" /&gt;
          &lt;Member id="0" code="ABA042" includeLeaves="0" includeRollups="0" include="false" /&gt;
          &lt;Member id="0" code="ABA360_ric" includeLeaves</t>
  </si>
  <si>
    <t xml:space="preserve">="0" includeRollups="0" include="false" /&gt;
          &lt;Member id="0" code="ABA361_ric" includeLeaves="0" includeRollups="0" include="false" /&gt;
          &lt;Member id="0" code="ADZ999" includeLeaves="n" includeRollups="n" include="true" /&gt;
          &lt;Member id="0" code="AAA200_st" includeLeaves="0" includeRollups="0" include="false" /&gt;
          &lt;Member id="0" code="ABA050" includeLeaves="0" includeRollups="0" include="true" /&gt;
          &lt;Member id="0" code="ABA060" includeLeaves="0" includeRollups="0" include="true" /&gt;
          &lt;Member id="0" code="ABA070" includeLeaves="0" includeRollups="0" include="true" /&gt;
        &lt;/Hierarchy&gt;
        &lt;DisplayState id="0" block="0"&gt;
          &lt;Member id="8471" code="TA" block="0" /&gt;
          &lt;Member id="7300" code="AAZ999" block="0" /&gt;
          &lt;Member id="6945" code="AAA000" block="0" /&gt;
          &lt;Member id="6947" code="AAA010" block="0" /&gt;
       </t>
  </si>
  <si>
    <t xml:space="preserve">   &lt;Member id="6949" code="AAA020" block="0" /&gt;
          &lt;Member id="6953" code="AAA030" block="0" /&gt;
          &lt;Member id="6954" code="AAA040" block="0" /&gt;
          &lt;Member id="6956" code="AAA050" block="0" /&gt;
          &lt;Member id="6961" code="AAA060" block="0" /&gt;
          &lt;Member id="6962" code="AAA070" block="0" /&gt;
          &lt;Member id="6964" code="AAA080" block="0" /&gt;
          &lt;Member id="6968" code="AAA090" block="0" /&gt;
          &lt;Member id="6969" code="AAA100" block="0" /&gt;
          &lt;Member id="6973" code="AAA110" block="0" /&gt;
          &lt;Member id="6974" code="AAA120" block="0" /&gt;
          &lt;Member id="7011" code="AAA120a" block="0" /&gt;
          &lt;Member id="7012" code="AAA120b" block="0" /&gt;
          &lt;Member id="7013" code="AAA120c" block="0" /&gt;
          &lt;Member id="7014" code="AAA120d" block="0" /&gt;
          &lt;Member id="7018" code="AAA121a" block="0" /&gt;
          &lt;Member id="</t>
  </si>
  <si>
    <t>7019" code="AAA121b" block="0" /&gt;
          &lt;Member id="7020" code="AAA121b1" block="0" /&gt;
          &lt;Member id="7021" code="AAA121b2" block="0" /&gt;
          &lt;Member id="7022" code="AAA121c" block="0" /&gt;
          &lt;Member id="7023" code="AAA121d" block="0" /&gt;
          &lt;Member id="7037" code="AAA130" block="0" /&gt;
          &lt;Member id="7039" code="AAA140" block="0" /&gt;
          &lt;Member id="7044" code="AAA150" block="0" /&gt;
          &lt;Member id="7045" code="AAA160" block="0" /&gt;
          &lt;Member id="7055" code="AAA160a" block="0" /&gt;
          &lt;Member id="7056" code="AAA160b" block="0" /&gt;
          &lt;Member id="7059" code="AAA170" block="0" /&gt;
          &lt;Member id="7062" code="AAA170a" block="0" /&gt;
          &lt;Member id="7063" code="AAA170b" block="0" /&gt;
          &lt;Member id="7066" code="AAA180" block="0" /&gt;
          &lt;Member id="7068" code="AAA190" block="0" /&gt;
          &lt;Member id="7069" cod</t>
  </si>
  <si>
    <t>e="AAA200" block="0" /&gt;
          &lt;Member id="7074" code="AAA210" block="0" /&gt;
          &lt;Member id="7075" code="AAA220" block="0" /&gt;
          &lt;Member id="7076" code="AAA230" block="0" /&gt;
          &lt;Member id="7077" code="AAA240" block="0" /&gt;
          &lt;Member id="7078" code="AAA250" block="0" /&gt;
          &lt;Member id="7079" code="AAA260" block="0" /&gt;
          &lt;Member id="7080" code="AAA270" block="0" /&gt;
          &lt;Member id="7082" code="AAA280" block="0" /&gt;
          &lt;Member id="7083" code="AAA290" block="0" /&gt;
          &lt;Member id="7085" code="AAA300" block="0" /&gt;
          &lt;Member id="7087" code="AAA310" block="0" /&gt;
          &lt;Member id="7088" code="AAA320" block="0" /&gt;
          &lt;Member id="7090" code="AAA330" block="0" /&gt;
          &lt;Member id="7099" code="AAA330a" block="0" /&gt;
          &lt;Member id="7100" code="AAA330b" block="0" /&gt;
          &lt;Member id="7103" code="AAA340" block="</t>
  </si>
  <si>
    <t xml:space="preserve">0" /&gt;
          &lt;Member id="7106" code="AAA340a" block="0" /&gt;
          &lt;Member id="7107" code="AAA340b" block="0" /&gt;
          &lt;Member id="7110" code="AAA350" block="0" /&gt;
          &lt;Member id="7112" code="AAA360" block="0" /&gt;
          &lt;Member id="7121" code="AAA360a" block="0" /&gt;
          &lt;Member id="7122" code="AAA360b" block="0" /&gt;
          &lt;Member id="7125" code="AAA370" block="0" /&gt;
          &lt;Member id="7128" code="AAA370a" block="0" /&gt;
          &lt;Member id="7129" code="AAA370b" block="0" /&gt;
          &lt;Member id="7132" code="AAA380" block="0" /&gt;
          &lt;Member id="7134" code="AAA390" block="0" /&gt;
          &lt;Member id="7143" code="AAA390a" block="0" /&gt;
          &lt;Member id="7144" code="AAA390b" block="0" /&gt;
          &lt;Member id="7147" code="AAA400" block="0" /&gt;
          &lt;Member id="7150" code="AAA400a" block="0" /&gt;
          &lt;Member id="7151" code="AAA400b" block="0" /&gt;
    </t>
  </si>
  <si>
    <t xml:space="preserve">      &lt;Member id="7154" code="AAA410" block="0" /&gt;
          &lt;Member id="7156" code="AAA420" block="0" /&gt;
          &lt;Member id="7160" code="AAA430" block="0" /&gt;
          &lt;Member id="7161" code="AAA440" block="0" /&gt;
          &lt;Member id="7163" code="AAA450" block="0" /&gt;
          &lt;Member id="7175" code="AAA460" block="0" /&gt;
          &lt;Member id="7176" code="AAA470" block="0" /&gt;
          &lt;Member id="7178" code="AAA480" block="0" /&gt;
          &lt;Member id="7182" code="AAA490" block="0" /&gt;
          &lt;Member id="7183" code="AAA500" block="0" /&gt;
          &lt;Member id="7184" code="AAA510" block="0" /&gt;
          &lt;Member id="7186" code="AAA520" block="0" /&gt;
          &lt;Member id="7195" code="AAA520a" block="0" /&gt;
          &lt;Member id="7196" code="AAA520b" block="0" /&gt;
          &lt;Member id="7199" code="AAA530" block="0" /&gt;
          &lt;Member id="7202" code="AAA530a" block="0" /&gt;
          &lt;Member id=</t>
  </si>
  <si>
    <t xml:space="preserve">"7203" code="AAA530b" block="0" /&gt;
          &lt;Member id="7206" code="AAA540" block="0" /&gt;
          &lt;Member id="7247" code="AAA540a" block="0" /&gt;
          &lt;Member id="7248" code="AAA540b" block="0" /&gt;
          &lt;Member id="7249" code="AAA540c" block="0" /&gt;
          &lt;Member id="7250" code="AAA540d" block="0" /&gt;
          &lt;Member id="7251" code="AAA540e" block="0" /&gt;
          &lt;Member id="7252" code="AAA540f" block="0" /&gt;
          &lt;Member id="7253" code="AAA540g" block="0" /&gt;
          &lt;Member id="7254" code="AAA540h" block="0" /&gt;
          &lt;Member id="7255" code="AAA540h1" block="0" /&gt;
          &lt;Member id="7256" code="AAA540h2" block="0" /&gt;
          &lt;Member id="7269" code="AAA550" block="0" /&gt;
          &lt;Member id="7270" code="AAA560" block="0" /&gt;
          &lt;Member id="7271" code="AAA570" block="0" /&gt;
          &lt;Member id="7272" code="AAA580" block="0" /&gt;
          &lt;Member id="7273" </t>
  </si>
  <si>
    <t>code="AAA590" block="0" /&gt;
          &lt;Member id="7274" code="AAA600" block="0" /&gt;
          &lt;Member id="7275" code="AAA610" block="0" /&gt;
          &lt;Member id="7276" code="AAA620" block="0" /&gt;
          &lt;Member id="7277" code="AAA630" block="0" /&gt;
          &lt;Member id="7278" code="AAA640" block="0" /&gt;
          &lt;Member id="7279" code="AAA650" block="0" /&gt;
          &lt;Member id="7280" code="AAA660" block="0" /&gt;
          &lt;Member id="7281" code="AAA670" block="0" /&gt;
          &lt;Member id="7282" code="AAA680" block="0" /&gt;
          &lt;Member id="7283" code="AAA690" block="0" /&gt;
          &lt;Member id="7284" code="AAA700" block="0" /&gt;
          &lt;Member id="7285" code="AAA710" block="0" /&gt;
          &lt;Member id="7289" code="AAA710a" block="0" /&gt;
          &lt;Member id="7290" code="AAA710b" block="0" /&gt;
          &lt;Member id="7291" code="AAA710c" block="0" /&gt;
          &lt;Member id="7295" code="AAA720" blo</t>
  </si>
  <si>
    <t xml:space="preserve">ck="0" /&gt;
          &lt;Member id="7296" code="AAA730" block="0" /&gt;
          &lt;Member id="7297" code="AAA740" block="0" /&gt;
          &lt;Member id="7298" code="AAA750" block="0" /&gt;
          &lt;Member id="7299" code="AAA760" block="0" /&gt;
          &lt;Member id="7465" code="ABZ999" block="0" /&gt;
          &lt;Member id="7301" code="ABA000" block="0" /&gt;
          &lt;Member id="7302" code="ABA010" block="0" /&gt;
          &lt;Member id="7303" code="ABA020" block="0" /&gt;
          &lt;Member id="7307" code="ABA030" block="0" /&gt;
          &lt;Member id="7308" code="ABA040" block="0" /&gt;
          &lt;Member id="7312" code="ABA050" block="0" /&gt;
          &lt;Member id="7313" code="ABA060" block="0" /&gt;
          &lt;Member id="7314" code="ABA070" block="0" /&gt;
          &lt;Member id="7315" code="ABA080" block="0" /&gt;
          &lt;Member id="7316" code="ABA090" block="0" /&gt;
          &lt;Member id="7317" code="ABA100" block="0" /&gt;
          </t>
  </si>
  <si>
    <t>&lt;Member id="7318" code="ABA110" block="0" /&gt;
          &lt;Member id="7319" code="ABA120" block="0" /&gt;
          &lt;Member id="7320" code="ABA130" block="0" /&gt;
          &lt;Member id="7321" code="ABA140" block="0" /&gt;
          &lt;Member id="7322" code="ABA150" block="0" /&gt;
          &lt;Member id="7323" code="ABA160" block="0" /&gt;
          &lt;Member id="7324" code="ABA170" block="0" /&gt;
          &lt;Member id="7325" code="ABA180"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</t>
  </si>
  <si>
    <t>de="ABA270" block="0" /&gt;
          &lt;Member id="7340" code="ABA271" block="0" /&gt;
          &lt;Member id="7341" code="ABA280" block="0" /&gt;
          &lt;Member id="7342" code="ABA290" block="0" /&gt;
     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id="7349" code="ABA360"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</t>
  </si>
  <si>
    <t xml:space="preserve">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</t>
  </si>
  <si>
    <t xml:space="preserve">          &lt;Member id="7376" code="ABA451" block="0" /&gt;
          &lt;Member id="7377" code="ABA451a" block="0" /&gt;
          &lt;Member id="7378" code="ABA451b" block="0" /&gt;
          &lt;Member id="7379" code="ABA460" block="0" /&gt;
          &lt;Member id="7380" 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</t>
  </si>
  <si>
    <t>&lt;Member id="7392" code="ABA490a" block="0" /&gt;
          &lt;Member id="7393" code="ABA490b" block="0" /&gt;
          &lt;Member id="7394" code="ABA500" block="0" /&gt;
          &lt;Member id="7395" code="ABA500a" block="0" /&gt;
          &lt;Member id="7396" code="ABA500b"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</t>
  </si>
  <si>
    <t>="7408" code="ABA522a" block="0" /&gt;
          &lt;Member id="7409" code="ABA522b" block="0" /&gt;
          &lt;Member id="7410" code="ABA530" block="0" /&gt;
          &lt;Member id="7411" code="ABA540" block="0" /&gt;
          &lt;Member id="7412" code="ABA550" block="0"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</t>
  </si>
  <si>
    <t>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id="7454" code="ABA720" block="0" /&gt;</t>
  </si>
  <si>
    <t xml:space="preserve">
          &lt;Member id="7455" code="ABA730" block="0" /&gt;
          &lt;Member id="7459" code="ABA740" block="0" /&gt;
          &lt;Member id="7460" code="ABA750" block="0" /&gt;
          &lt;Member id="7461" code="ABA760" block="0" /&gt;
          &lt;Member id="7462" code="ABA770" block="0" /&gt;
          &lt;Member id="7463" code="ABA780" block="0" /&gt;
          &lt;Member id="7464" code="ABA790" block="0" /&gt;
          &lt;Member id="7472" code="ACZ999" block="0" /&gt;
          &lt;Member id="7466" code="ACA000" block="0" /&gt;
          &lt;Member id="7467" code="ACA010" block="0" /&gt;
          &lt;Member id="7468" code="ACA020" block="0" /&gt;
          &lt;Member id="7469" code="ACA030" block="0" /&gt;
          &lt;Member id="7470" code="ACA040" block="0" /&gt;
          &lt;Member id="7471" code="ACA050" block="0" /&gt;
          &lt;Member id="7478" code="ADZ999" block="0" /&gt;
          &lt;Member id="7473" code="ADA000" block="0" /&gt;
          &lt;Member i</t>
  </si>
  <si>
    <t>d="7474" code="ADA010" block="0" /&gt;
          &lt;Member id="7475" code="ADA020" block="0" /&gt;
          &lt;Member id="7476" code="ADA021" block="0" /&gt;
          &lt;Member id="7477" code="ADA030" block="0" /&gt;
          &lt;Member id="8473" code="TP" block="0" /&gt;
          &lt;Member id="8308" code="PAZ999" block="0" /&gt;
          &lt;Member id="8240" code="PAA000" block="0" /&gt;
          &lt;Member id="8241" code="PAA010" block="0" /&gt;
          &lt;Member id="8242" code="PAA020" block="0" /&gt;
          &lt;Member id="8243" code="PAA030" block="0" /&gt;
          &lt;Member id="8244" code="PAA040" block="0" /&gt;
          &lt;Member id="8247" code="PAA040a" block="0" /&gt;
          &lt;Member id="8248" code="PAA040b" block="0" /&gt;
          &lt;Member id="8251" code="PAA050" block="0" /&gt;
          &lt;Member id="8254" code="PAA050a" block="0" /&gt;
          &lt;Member id="8255" code="PAA050b" block="0" /&gt;
          &lt;Member id="8258" code="PAA06</t>
  </si>
  <si>
    <t>0" block="0" /&gt;
          &lt;Member id="8261" code="PAA060a" block="0" /&gt;
          &lt;Member id="8262" code="PAA060b" block="0" /&gt;
          &lt;Member id="8265" code="PAA070" block="0" /&gt;
          &lt;Member id="8268" code="PAA070a" block="0" /&gt;
          &lt;Member id="8269" code="PAA070b" block="0" /&gt;
          &lt;Member id="8270" code="PAA070c" block="0" /&gt;
          &lt;Member id="8271" code="PAA070d" block="0" /&gt;
          &lt;Member id="8274" code="PAA080" block="0" /&gt;
          &lt;Member id="8279" code="PAA090" block="0" /&gt;
          &lt;Member id="8285" code="PAA090a" block="0" /&gt;
          &lt;Member id="8286" code="PAA090b" block="0" /&gt;
          &lt;Member id="8287" code="PAA090c" block="0" /&gt;
          &lt;Member id="8288" code="PAA090d" block="0" /&gt;
          &lt;Member id="8289" code="PAA090e" block="0" /&gt;
          &lt;Member id="8295" code="PAA100" block="0" /&gt;
          &lt;Member id="8296" code="PAA110" block=</t>
  </si>
  <si>
    <t>"0" /&gt;
          &lt;Member id="8297" code="PAA120" block="0" /&gt;
          &lt;Member id="8298" code="PAA130" block="0" /&gt;
          &lt;Member id="8299" code="PAA140" block="0" /&gt;
          &lt;Member id="8300" code="PAA150" block="0" /&gt;
          &lt;Member id="8301" code="PAA160" block="0" /&gt;
          &lt;Member id="8302" code="PAA170" block="0" /&gt;
          &lt;Member id="8303" code="PAA180" block="0" /&gt;
          &lt;Member id="8304" code="PAA190" block="0" /&gt;
          &lt;Member id="8305" code="PAA200" block="0" /&gt;
          &lt;Member id="8306" code="PAA210" block="0" /&gt;
          &lt;Member id="8307" code="PAA220" block="0" /&gt;
          &lt;Member id="8351" code="PBZ999" block="0" /&gt;
          &lt;Member id="8309" code="PBA000" block="0" /&gt;
          &lt;Member id="8310" code="PBA010" block="0" /&gt;
          &lt;Member id="8311" code="PBA020" block="0" /&gt;
          &lt;Member id="8312" code="PBA030" block="0" /&gt;
          &lt;Me</t>
  </si>
  <si>
    <t>mber id="8313" code="PBA040" block="0" /&gt;
          &lt;Member id="8314" code="PBA050" block="0" /&gt;
          &lt;Member id="8315" code="PBA051" block="0" /&gt;
          &lt;Member id="8316" code="PBA052" block="0" /&gt;
          &lt;Member id="8317" code="PBA060" block="0" /&gt;
          &lt;Member id="8318" code="PBA070" block="0" /&gt;
          &lt;Member id="8319" code="PBA080" block="0" /&gt;
          &lt;Member id="8320" code="PBA080a" block="0" /&gt;
          &lt;Member id="8321" code="PBA080b" block="0" /&gt;
          &lt;Member id="8325" code="PBA090" block="0" /&gt;
          &lt;Member id="8329" code="PBA100" block="0" /&gt;
          &lt;Member id="8330" code="PBA110" block="0" /&gt;
          &lt;Member id="8331" code="PBA120" block="0" /&gt;
          &lt;Member id="8332" code="PBA130" block="0" /&gt;
          &lt;Member id="8333" code="PBA140" block="0" /&gt;
          &lt;Member id="8334" code="PBA141" block="0" /&gt;
          &lt;Member id="8335" cod</t>
  </si>
  <si>
    <t>e="PBA150" block="0" /&gt;
          &lt;Member id="8336" code="PBA151" block="0" /&gt;
          &lt;Member id="8337" code="PBA160" block="0" /&gt;
          &lt;Member id="8338" code="PBA170" block="0" /&gt;
          &lt;Member id="8339" code="PBA170a" block="0" /&gt;
          &lt;Member id="8340" code="PBA170b" block="0" /&gt;
          &lt;Member id="8341" code="PBA180" block="0" /&gt;
          &lt;Member id="8342" code="PBA190" block="0" /&gt;
          &lt;Member id="8343" code="PBA200" block="0" /&gt;
          &lt;Member id="8344" code="PBA210" block="0" /&gt;
          &lt;Member id="8345" code="PBA220" block="0" /&gt;
          &lt;Member id="8346" code="PBA230" block="0" /&gt;
          &lt;Member id="8347" code="PBA240" block="0" /&gt;
          &lt;Member id="8348" code="PBA250" block="0" /&gt;
          &lt;Member id="8349" code="PBA260" block="0" /&gt;
          &lt;Member id="8350" code="PBA270" block="0" /&gt;
          &lt;Member id="8355" code="PCZ999" block="</t>
  </si>
  <si>
    <t>0" /&gt;
          &lt;Member id="8352" code="PCA000" block="0" /&gt;
          &lt;Member id="8353" code="PCA010" block="0" /&gt;
          &lt;Member id="8354" code="PCA020"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</t>
  </si>
  <si>
    <t>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</t>
  </si>
  <si>
    <t>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</t>
  </si>
  <si>
    <t xml:space="preserve">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</t>
  </si>
  <si>
    <t xml:space="preserve">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code="PDA380" block="0" /&gt;
          &lt;Member id="8430" code="PDA380a" block="0" /&gt;
          &lt;Member id="8431" code="PDA380b" block="0" /&gt;
          &lt;Member id="8444" code="PEZ999" block="0" /&gt;
          &lt;Member id="8437" code="PEA000" block="0" /&gt;
          &lt;Member id="8438" code="PEA010" block="0" /&gt;
          &lt;Member id="8439" code="PEA020" block="0" /&gt;
          &lt;Member id="8440" code="PEA030" block="0" /&gt;
          &lt;Member id="8</t>
  </si>
  <si>
    <t>441" code="PEA040" block="0" /&gt;
          &lt;Member id="8442" code="PEA050" block="0" /&gt;
          &lt;Member id="8443" code="PEA060" block="0" /&gt;
          &lt;Member id="8457" code="PFZ999" block="0" /&gt;
          &lt;Member id="8445" code="PFA000" block="0" /&gt;
          &lt;Member id="8446" code="PFA010" block="0" /&gt;
          &lt;Member id="8447" code="PFA020" block="0" /&gt;
          &lt;Member id="8448" code="PFA021" block="0" /&gt;
          &lt;Member id="8449" code="PFA030" block="0" /&gt;
        &lt;/DisplayState&gt;
      &lt;/Row&gt;
      &lt;Column Slicer="false" crossProduct="false"&gt;
        &lt;Hierarchy id="0" code="TIME" includeLeaves="n" includeRollups="n" expandCollapseDirection="after" displayMode="Name" vcFilter="true" clientHierarchy="false" enablePropertyFilters="false"&gt;
          &lt;Member id="0" code="2022" includeLeaves="0" includeRollups="0" include="true" /&gt;
          &lt;Member id="0" code="2023" includeLeaves=</t>
  </si>
  <si>
    <t>"0" includeRollups="0" include="true" /&gt;
        &lt;/Hierarchy&gt;
        &lt;DisplayState id="0" block="0"&gt;
          &lt;Member id="15221" code="2022" block="0" /&gt;
          &lt;Member id="15625" code="2023" block="0" /&gt;
        &lt;/DisplayState&gt;
      &lt;/Column&gt;
      &lt;Slicers Slicer="true" crossProduct="false"&gt;
        &lt;Hierarchy id="0" code="Area_Bil" includeLeaves="n" includeRollups="n" expandCollapseDirection="after" displayMode="Code" vcFilter="true" clientHierarchy="false" enablePropertyFilters="false"&gt;
          &lt;Member id="0" code="4" includeLeaves="0" includeRollups="0" include="true" /&gt;
          &lt;Member id="0" code="3"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</t>
  </si>
  <si>
    <t xml:space="preserve"> displayParentMemberCode="_root_" displayMemberChildOrdinal="2" /&gt;
          &lt;/MemberReorderRules&gt;
        &lt;/Hierarchy&gt;
        &lt;Hierarchy id="0" code="INTORG" includeLeaves="n" includeRollups="n" expandCollapseDirection="after" displayMode="Name" vcFilter="true" clientHierarchy="false" enablePropertyFilters="false"&gt;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&lt;Hierarchy id="0" code="Movimenti" includeLeaves="n" includeRollups="n" expandCollapseDirection="after" displayMode="Name" vcFilter="true" clientHierarchy="false" enablePropertyFilters="false"&gt;
          &lt;Member id="0" code="200" inc</t>
  </si>
  <si>
    <t xml:space="preserve">ludeLeaves="0" includeRollups="0" include="true" /&gt;
          &lt;Member id="0" code="200TOT" includeLeaves="0" includeRollups="0" include="true" /&gt;
        &lt;/Hierarchy&gt;
        &lt;Hierarchy id="0" code="ANALYSIS" includeLeaves="n" includeRollups="n" expandCollapseDirection="after" displayMode="Name" vcFilter="true" clientHierarchy="false" enablePropertyFilters="false"&gt;
          &lt;Member id="0" code="45_TXT" includeLeaves="0" includeRollups="0" include="true" /&gt;
          &lt;Member id="0" code="15" includeLeaves="0" includeRollups="0" include="true" /&gt;
          &lt;MemberReorderRules&gt;
            &lt;DisplayMemberReorderRule displayMemberCode="ENT" displayParentMemberCode="_root_" displayMemberChildOrdinal="2" /&gt;
            &lt;DisplayMemberReorderRule displayMemberCode="902" displayParentMemberCode="_root_" displayMemberChildOrdinal="2" /&gt;
          &lt;/MemberReorderRules&gt;
        &lt;/Hierarchy&gt;
        </t>
  </si>
  <si>
    <t xml:space="preserve">&lt;DisplayState id="0" block="0"&gt;
          &lt;Member id="763" code="4" block="0"&gt;
            &lt;Member id="8786" code="505" block="0"&gt;
              &lt;Member id="590" code="200" block="0"&gt;
                &lt;Member id="745" code="45_TXT" block="0" /&gt;
              &lt;/Member&gt;
            &lt;/Member&gt;
          &lt;/Member&gt;
        &lt;/DisplayState&gt;
      &lt;/Slicers&gt;
    &lt;/Query&gt;
    &lt;Query name="NewTable2Query" cubeId="-1" cubeCode="Copy of M2019_G118_DE_CONS" RollUpsAreWritable="false"&gt;
      &lt;useLinkedHierarchyInTuples&gt;false&lt;/useLinkedHierarchyInTuples&gt;
      &lt;Row Slicer="false" crossProduct="false"&gt;
        &lt;Hierarchy id="0" code="ACCOUNT" includeLeaves="n" includeRollups="n" expandCollapseDirection="after" displayMode="CodeAndDescription" vcFilter="true" clientHierarchy="false" enablePropertyFilters="false"&gt;
          &lt;Member id="0" code="ABA190" includeLeaves="n" includeRollups="n" include="true" /&gt;
</t>
  </si>
  <si>
    <t xml:space="preserve">          &lt;Member id="0" code="AAA660" includeLeaves="0" includeRollups="0" include="true" /&gt;
          &lt;Member id="0" code="AAA670" includeLeaves="0" includeRollups="0" include="true" /&gt;
          &lt;Member id="0" code="AAA680" includeLeaves="0" includeRollups="0" include="true" /&gt;
          &lt;Member id="0" code="AAA690" includeLeaves="0" includeRollups="0" include="true" /&gt;
          &lt;Member id="0" code="AAA710" includeLeaves="0" includeRollups="0" include="true" /&gt;
          &lt;Member id="0" code="AAA720" includeLeaves="0" includeRollups="0" include="true" /&gt;
          &lt;Member id="0" code="ABA201_ric" includeLeaves="0" includeRollups="0" include="false" /&gt;
          &lt;Member id="0" code="ABA202_ric" includeLeaves="0" includeRollups="0" include="false" /&gt;
          &lt;Member id="0" code="ABA203_ric" includeLeaves="0" includeRollups="0" include="false" /&gt;
          &lt;Member id="0" code="ABA204_r</t>
  </si>
  <si>
    <t>ic" includeLeaves="0" includeRollups="0" include="false" /&gt;
          &lt;Member id="0" code="ABA360_ric" includeLeaves="0" includeRollups="0" include="false" /&gt;
          &lt;Member id="0" code="ABA361_ric" includeLeaves="0" includeRollups="0" include="false" /&gt;
          &lt;Member id="0" code="ABA731_ric" includeLeaves="0" includeRollups="0" include="false" /&gt;
          &lt;Member id="0" code="ABA732_ric" includeLeaves="0" includeRollups="0" include="false" /&gt;
          &lt;Member id="0" code="ABA733_ric" includeLeaves="0" includeRollups="0" include="false" /&gt;
          &lt;Member id="0" code="ABA360" includeLeaves="n" includeRollups="n" include="false" /&gt;
          &lt;Member id="0" code="PDZ999" includeLeaves="n" includeRollups="n" include="true" /&gt;
        &lt;/Hierarchy&gt;
        &lt;DisplayState id="0" block="0"&gt;
          &lt;Member id="7280" code="AAA660" block="0" /&gt;
          &lt;Member id="7281" code="AAA670</t>
  </si>
  <si>
    <t xml:space="preserve">" block="0" /&gt;
          &lt;Member id="7282" code="AAA680" block="0" /&gt;
          &lt;Member id="7283" code="AAA690" block="0" /&gt;
          &lt;Member id="7285" code="AAA710" block="0" /&gt;
          &lt;Member id="7295" code="AAA720" block="0" /&gt;
          &lt;Member id="7326" code="ABA190" block="0" /&gt;
          &lt;Member id="7327" code="ABA200" block="0" /&gt;
          &lt;Member id="7328" code="ABA201" block="0" /&gt;
          &lt;Member id="7334" code="ABA220" block="0" /&gt;
          &lt;Member id="7335" code="ABA230" block="0" /&gt;
          &lt;Member id="7336" code="ABA240" block="0" /&gt;
          &lt;Member id="7337" code="ABA250" block="0" /&gt;
          &lt;Member id="7338" code="ABA260" block="0" /&gt;
          &lt;Member id="7339" code="ABA270" block="0" /&gt;
          &lt;Member id="7340" code="ABA271" block="0" /&gt;
          &lt;Member id="7341" code="ABA280" block="0" /&gt;
          &lt;Member id="7342" code="ABA290" block="0" /&gt;
     </t>
  </si>
  <si>
    <t xml:space="preserve">     &lt;Member id="7343" code="ABA300" block="0" /&gt;
          &lt;Member id="7344" code="ABA310" block="0" /&gt;
          &lt;Member id="7345" code="ABA320" block="0" /&gt;
          &lt;Member id="7346" code="ABA330" block="0" /&gt;
          &lt;Member id="7347" code="ABA340" block="0" /&gt;
          &lt;Member id="7348" code="ABA350" block="0" /&gt;
          &lt;Member id="7354" code="ABA390" block="0" /&gt;
          &lt;Member id="7355" code="ABA390a" block="0" /&gt;
          &lt;Member id="7356" code="ABA390b" block="0" /&gt;
          &lt;Member id="7357" code="ABA400" block="0" /&gt;
          &lt;Member id="7358" code="ABA400a" block="0" /&gt;
          &lt;Member id="7359" code="ABA400b" block="0" /&gt;
          &lt;Member id="7360" code="ABA410" block="0" /&gt;
          &lt;Member id="7361" code="ABA410a" block="0" /&gt;
          &lt;Member id="7362" code="ABA410b" block="0" /&gt;
          &lt;Member id="7363" code="ABA420" block="0" /&gt;
          &lt;Member i</t>
  </si>
  <si>
    <t xml:space="preserve">d="7364" code="ABA420a" block="0" /&gt;
          &lt;Member id="7365" code="ABA420b" block="0" /&gt;
          &lt;Member id="7366" code="ABA430" block="0" /&gt;
          &lt;Member id="7367" code="ABA430a" block="0" /&gt;
          &lt;Member id="7368" code="ABA430b" block="0" /&gt;
          &lt;Member id="7369" code="ABA440" block="0" /&gt;
          &lt;Member id="7370" code="ABA440a" block="0" /&gt;
          &lt;Member id="7371" code="ABA440b" block="0" /&gt;
          &lt;Member id="7372" code="ABA450" block="0" /&gt;
          &lt;Member id="7373" code="ABA450a" block="0" /&gt;
          &lt;Member id="7374" code="ABA450b" block="0" /&gt;
          &lt;Member id="7375" code="ABA450c" block="0" /&gt;
          &lt;Member id="7376" code="ABA451" block="0" /&gt;
          &lt;Member id="7377" code="ABA451a" block="0" /&gt;
          &lt;Member id="7378" code="ABA451b" block="0" /&gt;
          &lt;Member id="7379" code="ABA460" block="0" /&gt;
          &lt;Member id="7380" </t>
  </si>
  <si>
    <t>code="ABA460a" block="0" /&gt;
          &lt;Member id="7381" code="ABA460b" block="0" /&gt;
          &lt;Member id="7382" code="ABA461" block="0" /&gt;
          &lt;Member id="7383" code="ABA461a" block="0" /&gt;
          &lt;Member id="7384" code="ABA461b" block="0" /&gt;
          &lt;Member id="7385" code="ABA470" block="0" /&gt;
          &lt;Member id="7386" code="ABA480" block="0" /&gt;
          &lt;Member id="7387" code="ABA480a" block="0" /&gt;
          &lt;Member id="7388" code="ABA480b" block="0" /&gt;
          &lt;Member id="7389" code="ABA480c" block="0" /&gt;
          &lt;Member id="7390" code="ABA480d" block="0" /&gt;
          &lt;Member id="7391" code="ABA490" block="0" /&gt;
          &lt;Member id="7392" code="ABA490a" block="0" /&gt;
          &lt;Member id="7393" code="ABA490b" block="0" /&gt;
          &lt;Member id="7394" code="ABA500" block="0" /&gt;
          &lt;Member id="7395" code="ABA500a" block="0" /&gt;
          &lt;Member id="7396" code="ABA</t>
  </si>
  <si>
    <t>500b" block="0" /&gt;
          &lt;Member id="7397" code="ABA501" block="0" /&gt;
          &lt;Member id="7398" code="ABA501a" block="0" /&gt;
          &lt;Member id="7399" code="ABA501b" block="0" /&gt;
          &lt;Member id="7400" code="ABA510" block="0" /&gt;
          &lt;Member id="7401" code="ABA510a" block="0" /&gt;
          &lt;Member id="7402" code="ABA510b" block="0" /&gt;
          &lt;Member id="7403" code="ABA520" block="0" /&gt;
          &lt;Member id="7404" code="ABA520a" block="0" /&gt;
          &lt;Member id="7405" code="ABA520b" block="0" /&gt;
          &lt;Member id="7406" code="ABA521" block="0" /&gt;
          &lt;Member id="7407" code="ABA522" block="0" /&gt;
          &lt;Member id="7408" code="ABA522a" block="0" /&gt;
          &lt;Member id="7409" code="ABA522b" block="0" /&gt;
          &lt;Member id="7410" code="ABA530" block="0" /&gt;
          &lt;Member id="7411" code="ABA540" block="0" /&gt;
          &lt;Member id="7412" code="ABA550" block=</t>
  </si>
  <si>
    <t>"0" /&gt;
          &lt;Member id="7413" code="ABA560" block="0" /&gt;
          &lt;Member id="7414" code="ABA570" block="0" /&gt;
          &lt;Member id="7415" code="ABA580" block="0" /&gt;
          &lt;Member id="7416" code="ABA590" block="0" /&gt;
          &lt;Member id="7417" code="ABA591" block="0" /&gt;
          &lt;Member id="7418" code="ABA600" block="0" /&gt;
          &lt;Member id="7419" code="ABA601" block="0" /&gt;
          &lt;Member id="7420" code="ABA610" block="0" /&gt;
          &lt;Member id="7421" code="ABA620" block="0" /&gt;
          &lt;Member id="7422" code="ABA630" block="0" /&gt;
          &lt;Member id="7423" code="ABA640" block="0" /&gt;
          &lt;Member id="7424" code="ABA650" block="0" /&gt;
          &lt;Member id="7425" code="ABA660" block="0" /&gt;
          &lt;Member id="7426" code="ABA670" block="0" /&gt;
          &lt;Member id="7429" code="ABA670a" block="0" /&gt;
          &lt;Member id="7430" code="ABA670b" block="0" /&gt;
          &lt;</t>
  </si>
  <si>
    <t>Member id="7433" code="ABA680" block="0" /&gt;
          &lt;Member id="7434" code="ABA690" block="0" /&gt;
          &lt;Member id="7443" code="ABA700" block="0" /&gt;
          &lt;Member id="7444" code="ABA710" block="0" /&gt;
          &lt;Member id="7447" code="ABA711" block="0" /&gt;
          &lt;Member id="7448" code="ABA711a" block="0" /&gt;
          &lt;Member id="7449" code="ABA711b" block="0" /&gt;
          &lt;Member id="7450" code="ABA712" block="0" /&gt;
          &lt;Member id="7451" code="ABA713" block="0" /&gt;
          &lt;Member id="7452" code="ABA714" block="0" /&gt;
          &lt;Member id="7453" code="ABA715" block="0" /&gt;
          &lt;Member id="8436" code="PDZ999" block="0" /&gt;
          &lt;Member id="8356" code="PDA000" block="0" /&gt;
          &lt;Member id="8357" code="PDA010" block="0" /&gt;
          &lt;Member id="8358" code="PDA020" block="0" /&gt;
          &lt;Member id="8359" code="PDA030" block="0" /&gt;
          &lt;Member id="8360" c</t>
  </si>
  <si>
    <t>ode="PDA040" block="0" /&gt;
          &lt;Member id="8361" code="PDA050" block="0" /&gt;
          &lt;Member id="8362" code="PDA060" block="0" /&gt;
          &lt;Member id="8363" code="PDA070" block="0" /&gt;
          &lt;Member id="8364" code="PDA080" block="0" /&gt;
          &lt;Member id="8365" code="PDA080a" block="0" /&gt;
          &lt;Member id="8366" code="PDA080b" block="0" /&gt;
          &lt;Member id="8367" code="PDA081" block="0" /&gt;
          &lt;Member id="8368" code="PDA090" block="0" /&gt;
          &lt;Member id="8369" code="PDA090a" block="0" /&gt;
          &lt;Member id="8370" code="PDA090b" block="0" /&gt;
          &lt;Member id="8371" code="PDA100" block="0" /&gt;
          &lt;Member id="8372" code="PDA100a" block="0" /&gt;
          &lt;Member id="8373" code="PDA100b" block="0" /&gt;
          &lt;Member id="8374" code="PDA101" block="0" /&gt;
          &lt;Member id="8375" code="PDA101a" block="0" /&gt;
          &lt;Member id="8376" code="PDA101b"</t>
  </si>
  <si>
    <t xml:space="preserve"> block="0" /&gt;
          &lt;Member id="8377" code="PDA110" block="0" /&gt;
          &lt;Member id="8378" code="PDA110a" block="0" /&gt;
          &lt;Member id="8379" code="PDA110b" block="0" /&gt;
          &lt;Member id="8380" code="PDA111" block="0" /&gt;
          &lt;Member id="8381" code="PDA111a" block="0" /&gt;
          &lt;Member id="8382" code="PDA111b" block="0" /&gt;
          &lt;Member id="8383" code="PDA112" block="0" /&gt;
          &lt;Member id="8384" code="PDA120" block="0" /&gt;
          &lt;Member id="8385" code="PDA120a" block="0" /&gt;
          &lt;Member id="8386" code="PDA120b" block="0" /&gt;
          &lt;Member id="8387" code="PDA121" block="0" /&gt;
          &lt;Member id="8388" code="PDA130" block="0" /&gt;
          &lt;Member id="8389" code="PDA140" block="0" /&gt;
          &lt;Member id="8390" code="PDA150" block="0" /&gt;
          &lt;Member id="8391" code="PDA160" block="0" /&gt;
          &lt;Member id="8392" code="PDA170" block="0" /&gt;
</t>
  </si>
  <si>
    <t xml:space="preserve">          &lt;Member id="8393" code="PDA180" block="0" /&gt;
          &lt;Member id="8394" code="PDA190" block="0" /&gt;
          &lt;Member id="8395" code="PDA200" block="0" /&gt;
          &lt;Member id="8396" code="PDA210" block="0" /&gt;
          &lt;Member id="8397" code="PDA211" block="0" /&gt;
          &lt;Member id="8398" code="PDA212" block="0" /&gt;
          &lt;Member id="8399" code="PDA213" block="0" /&gt;
          &lt;Member id="8400" code="PDA220" block="0" /&gt;
          &lt;Member id="8401" code="PDA230" block="0" /&gt;
          &lt;Member id="8402" code="PDA231" block="0" /&gt;
          &lt;Member id="8403" code="PDA232" block="0" /&gt;
          &lt;Member id="8404" code="PDA233" block="0" /&gt;
          &lt;Member id="8405" code="PDA234" block="0" /&gt;
          &lt;Member id="8406" code="PDA235" block="0" /&gt;
          &lt;Member id="8407" code="PDA240" block="0" /&gt;
          &lt;Member id="8408" code="PDA250" block="0" /&gt;
          &lt;Member id</t>
  </si>
  <si>
    <t>="8409" code="PDA260" block="0" /&gt;
          &lt;Member id="8410" code="PDA270" block="0" /&gt;
          &lt;Member id="8411" code="PDA280" block="0" /&gt;
          &lt;Member id="8412" code="PDA290" block="0" /&gt;
          &lt;Member id="8413" code="PDA291" block="0" /&gt;
          &lt;Member id="8414" code="PDA292" block="0" /&gt;
          &lt;Member id="8415" code="PDA300" block="0" /&gt;
          &lt;Member id="8416" code="PDA301" block="0" /&gt;
          &lt;Member id="8417" code="PDA302" block="0" /&gt;
          &lt;Member id="8418" code="PDA310" block="0" /&gt;
          &lt;Member id="8419" code="PDA320" block="0" /&gt;
          &lt;Member id="8420" code="PDA330" block="0" /&gt;
          &lt;Member id="8421" code="PDA340" block="0" /&gt;
          &lt;Member id="8422" code="PDA350" block="0" /&gt;
          &lt;Member id="8423" code="PDA360" block="0" /&gt;
          &lt;Member id="8424" code="PDA370" block="0" /&gt;
          &lt;Member id="8425" code="PDA380</t>
  </si>
  <si>
    <t>" block="0" /&gt;
          &lt;Member id="8430" code="PDA380a" block="0" /&gt;
          &lt;Member id="8431" code="PDA380b" block="0" /&gt;
        &lt;/DisplayState&gt;
      &lt;/Row&gt;
      &lt;Column Slicer="false" crossProduct="false"&gt;
        &lt;Hierarchy id="0" code="Scadenza" includeLeaves="n" includeRollups="n" expandCollapseDirection="after" displayMode="Name" vcFilter="true" clientHierarchy="false" enablePropertyFilters="false"&gt;
          &lt;Member id="0" code="20.vc" includeLeaves="0" includeRollups="0" include="true" /&gt;
          &lt;Member id="0" code="31" includeLeaves="0" includeRollups="0" include="true" /&gt;
          &lt;Member id="0" code="32" includeLeaves="0" includeRollups="0" include="true" /&gt;
        &lt;/Hierarchy&gt;
        &lt;DisplayState id="0" block="0"&gt;
          &lt;Member id="-9318" code="20.vc" block="0" /&gt;
          &lt;Member id="9333" code="31" block="0" /&gt;
          &lt;Member id="9334" code="32" block=</t>
  </si>
  <si>
    <t xml:space="preserve">"0" /&gt;
        &lt;/DisplayState&gt;
      &lt;/Column&gt;
      &lt;Slicers Slicer="true" crossProduct="false"&gt;
        &lt;Hierarchy id="0" code="ANALYSIS" includeLeaves="n" includeRollups="n" expandCollapseDirection="after" displayMode="Name" vcFilter="true" clientHierarchy="false" enablePropertyFilters="false"&gt;
          &lt;Member id="0" code="45" includeLeaves="0" includeRollups="0" include="true" /&gt;
        &lt;/Hierarchy&gt;
        &lt;Hierarchy id="0" code="INTORG" includeLeaves="n" includeRollups="n" expandCollapseDirection="after" displayMode="Name" vcFilter="true" clientHierarchy="false" enablePropertyFilters="false"&gt;
          &lt;Member id="0" code="999" includeLeaves="1" includeRollups="1" include="true" /&gt;
          &lt;Member id="0" code="000" includeLeaves="1" includeRollups="1" include="true" /&gt;
          &lt;Member id="0" code="XXX" includeLeaves="0" includeRollups="0" include="true" /&gt;
          &lt;Member </t>
  </si>
  <si>
    <t xml:space="preserve">id="0" code="ENT" includeLeaves="n" includeRollups="n" include="true" /&gt;
          &lt;Member id="0" code="AAA" includeLeaves="0" includeRollups="0" include="true" /&gt;
        &lt;/Hierarchy&gt;
        &lt;Hierarchy id="0" code="Movimenti" includeLeaves="n" includeRollups="n" expandCollapseDirection="after" displayMode="Name" vcFilter="true" clientHierarchy="false" enablePropertyFilters="false"&gt;
          &lt;Member id="0" code="999" includeLeaves="0" includeRollups="0" include="true" /&gt;
        &lt;/Hierarchy&gt;
        &lt;Hierarchy id="0" code="Area_Bil" includeLeaves="n" includeRollups="n" expandCollapseDirection="after" displayMode="Name" vcFilter="true" clientHierarchy="false" enablePropertyFilters="false"&gt;
          &lt;Member id="0" code="4" includeLeaves="0" includeRollups="0" include="true" /&gt;
          &lt;Member id="0" code="3" includeLeaves="0" includeRollups="0" include="true" /&gt;
        &lt;/Hierarchy&gt;
 </t>
  </si>
  <si>
    <t xml:space="preserve">       &lt;Hierarchy id="0" code="TIME" includeLeaves="n" includeRollups="n" expandCollapseDirection="after" displayMode="Name" vcFilter="true" clientHierarchy="false" enablePropertyFilters="false" /&gt;
        &lt;DisplayState id="0" block="0"&gt;
          &lt;Member id="735" code="45" block="0"&gt;
            &lt;Member id="8786" code="505" block="0"&gt;
              &lt;Member id="595" code="999" block="0"&gt;
                &lt;Member id="763" code="4" block="0"&gt;
                  &lt;Member id="15625" code="2023" block="0" /&gt;
                &lt;/Member&gt;
              &lt;/Member&gt;
            &lt;/Member&gt;
          &lt;/Member&gt;
        &lt;/DisplayState&gt;
      &lt;/Slicers&gt;
    &lt;/Query&gt;
  &lt;/Queries&gt;
&lt;/Book&gt;</t>
  </si>
  <si>
    <t>H4sIAAAAAAAEAK2ST0/CQBDF39lP0fROy58oxiDEEDnJBTTxirCUJm0xtKIf398MhIQIN7OZ7u68nffednagkX5UqlCkvYJ2qpVrq0qPitVRojZzBFJpSX4FWilz9EuN1mpx6o7dSEPdaKCxFpzcUDElGnYrwuboqFSh8cC6BjGeDWijT3Ip49tHQvT4bnGUke3io41Sqnd4XzQ/apTwxheY839hbvlta3dv9w+utQYLqNi+ALW/tuek7d80g+OvttWYctAHFcaWO2viCg0Mtt55D1I8PBETxw7KOXOBv4VnMvcXvHLsN7Gqcyc1mQkVzyen8zPcbrI89eqVbOlV5qrE96H/faJLf28Zfd17psc6vvJeLJ/yEn4BdEDQYFgCAAA=</t>
  </si>
  <si>
    <t>SCHEMA DI BILANCIO
Decreto Ministero della Salute 20 Marzo 2013</t>
  </si>
  <si>
    <t>ANNO 2023</t>
  </si>
  <si>
    <t>ANNO 2022</t>
  </si>
  <si>
    <t xml:space="preserve">-    </t>
  </si>
  <si>
    <t>Immobilizzazioni finanziarie (con separata indicazione degli importi esigibili entro l'esercizio succ.)</t>
  </si>
  <si>
    <t>Crediti (con separata indicazione degli importi esigibili oltre l'esercizio succ.)</t>
  </si>
  <si>
    <t>DEBITI (con separata indicazione degli importi esigibili oltre l'esercizio succ.)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</si>
</sst>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€_-;\-* #,##0\ _€_-;_-* &quot;-&quot;\ _€_-;_-@_-"/>
    <numFmt numFmtId="43" formatCode="_-* #,##0.00\ _€_-;\-* #,##0.00\ _€_-;_-* &quot;-&quot;??\ _€_-;_-@_-"/>
    <numFmt numFmtId="164" formatCode="_ * #,##0_ ;_ * \-#,##0_ ;_ * &quot;-&quot;_ ;_ @_ "/>
    <numFmt numFmtId="165" formatCode="_-* #,##0_-;\-* #,##0_-;_-* &quot;-&quot;??_-;_-@_-"/>
    <numFmt numFmtId="166" formatCode="_ * #,##0.00_ ;_ * \-#,##0.00_ ;_ * &quot;-&quot;_ ;_ @_ "/>
    <numFmt numFmtId="167" formatCode="_ * #,##0.00_ ;_ * \-#,##0.00_ ;_ * &quot;-&quot;??_ ;_ @_ "/>
    <numFmt numFmtId="168" formatCode="#,##0\ ;[Red]\-#,##0\ ;&quot;-&quot;\ ;\ "/>
    <numFmt numFmtId="169" formatCode="#,##0.00\ ;[Red]\-#,##0.00\ ;&quot;-&quot;\ ;\ "/>
    <numFmt numFmtId="170" formatCode="#,##0.00_ ;[Red]\-#,##0.00\ "/>
    <numFmt numFmtId="171" formatCode="0.0%;[Red]\-0.0%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sz val="12"/>
      <name val="Times New Roman"/>
      <family val="1"/>
    </font>
    <font>
      <sz val="12"/>
      <name val="Tahoma"/>
      <family val="2"/>
    </font>
    <font>
      <b/>
      <sz val="12"/>
      <name val="Garamond"/>
      <family val="1"/>
    </font>
    <font>
      <sz val="12"/>
      <name val="Garamond"/>
      <family val="1"/>
    </font>
    <font>
      <i/>
      <sz val="12"/>
      <name val="Garamond"/>
      <family val="1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sz val="11"/>
      <color theme="1"/>
      <name val="Arial"/>
      <family val="2"/>
    </font>
    <font>
      <sz val="12"/>
      <color theme="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i/>
      <sz val="11"/>
      <color theme="0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2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2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mediumGray">
        <fgColor indexed="9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lightGray">
        <fgColor indexed="9"/>
        <bgColor indexed="9"/>
      </patternFill>
    </fill>
    <fill>
      <patternFill patternType="mediumGray">
        <fgColor indexed="9"/>
        <bgColor indexed="44"/>
      </patternFill>
    </fill>
    <fill>
      <patternFill patternType="solid">
        <fgColor rgb="FFFFFF00"/>
        <bgColor indexed="9"/>
      </patternFill>
    </fill>
    <fill>
      <patternFill patternType="solid">
        <fgColor indexed="58"/>
        <bgColor indexed="9"/>
      </patternFill>
    </fill>
    <fill>
      <patternFill patternType="solid">
        <fgColor indexed="46"/>
        <bgColor indexed="9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88">
    <xf numFmtId="0" fontId="0" fillId="0" borderId="0"/>
    <xf numFmtId="40" fontId="1" fillId="2" borderId="1"/>
    <xf numFmtId="40" fontId="1" fillId="3" borderId="1"/>
    <xf numFmtId="49" fontId="2" fillId="4" borderId="2">
      <alignment horizontal="center"/>
    </xf>
    <xf numFmtId="40" fontId="1" fillId="5" borderId="1"/>
    <xf numFmtId="49" fontId="3" fillId="0" borderId="0"/>
    <xf numFmtId="40" fontId="1" fillId="3" borderId="1"/>
    <xf numFmtId="40" fontId="1" fillId="6" borderId="1"/>
    <xf numFmtId="0" fontId="1" fillId="7" borderId="1"/>
    <xf numFmtId="49" fontId="2" fillId="0" borderId="2">
      <alignment vertical="center"/>
    </xf>
    <xf numFmtId="49" fontId="5" fillId="0" borderId="0">
      <alignment horizontal="right"/>
    </xf>
    <xf numFmtId="49" fontId="6" fillId="4" borderId="2">
      <alignment horizontal="center"/>
    </xf>
    <xf numFmtId="49" fontId="6" fillId="4" borderId="2">
      <alignment vertical="center"/>
    </xf>
    <xf numFmtId="40" fontId="1" fillId="3" borderId="1"/>
    <xf numFmtId="40" fontId="1" fillId="5" borderId="1"/>
    <xf numFmtId="0" fontId="1" fillId="3" borderId="1"/>
    <xf numFmtId="0" fontId="7" fillId="0" borderId="0"/>
    <xf numFmtId="41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13" borderId="0" applyNumberFormat="0" applyBorder="0" applyAlignment="0" applyProtection="0"/>
    <xf numFmtId="0" fontId="13" fillId="20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4" fillId="12" borderId="26" applyNumberFormat="0" applyAlignment="0" applyProtection="0"/>
    <xf numFmtId="0" fontId="15" fillId="0" borderId="27" applyNumberFormat="0" applyFill="0" applyAlignment="0" applyProtection="0"/>
    <xf numFmtId="0" fontId="16" fillId="21" borderId="28" applyNumberFormat="0" applyAlignment="0" applyProtection="0"/>
    <xf numFmtId="0" fontId="13" fillId="20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0" borderId="0" applyNumberFormat="0" applyBorder="0" applyAlignment="0" applyProtection="0"/>
    <xf numFmtId="0" fontId="13" fillId="25" borderId="0" applyNumberFormat="0" applyBorder="0" applyAlignment="0" applyProtection="0"/>
    <xf numFmtId="0" fontId="17" fillId="13" borderId="26" applyNumberFormat="0" applyAlignment="0" applyProtection="0"/>
    <xf numFmtId="43" fontId="18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9" fillId="18" borderId="0" applyNumberFormat="0" applyBorder="0" applyAlignment="0" applyProtection="0"/>
    <xf numFmtId="0" fontId="2" fillId="0" borderId="0"/>
    <xf numFmtId="0" fontId="2" fillId="0" borderId="0"/>
    <xf numFmtId="0" fontId="20" fillId="0" borderId="0"/>
    <xf numFmtId="0" fontId="18" fillId="0" borderId="0"/>
    <xf numFmtId="0" fontId="2" fillId="14" borderId="29" applyNumberFormat="0" applyFont="0" applyAlignment="0" applyProtection="0"/>
    <xf numFmtId="0" fontId="21" fillId="16" borderId="30" applyNumberFormat="0" applyAlignment="0" applyProtection="0"/>
    <xf numFmtId="9" fontId="2" fillId="0" borderId="0" applyFont="0" applyFill="0" applyBorder="0" applyAlignment="0" applyProtection="0"/>
    <xf numFmtId="49" fontId="2" fillId="26" borderId="2">
      <alignment vertical="center" wrapText="1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5" fillId="0" borderId="32" applyNumberFormat="0" applyFill="0" applyAlignment="0" applyProtection="0"/>
    <xf numFmtId="0" fontId="26" fillId="0" borderId="33" applyNumberFormat="0" applyFill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34" applyNumberFormat="0" applyFill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43" fillId="0" borderId="0"/>
    <xf numFmtId="0" fontId="2" fillId="8" borderId="0"/>
    <xf numFmtId="0" fontId="1" fillId="0" borderId="0"/>
    <xf numFmtId="0" fontId="2" fillId="0" borderId="0"/>
    <xf numFmtId="0" fontId="2" fillId="0" borderId="0"/>
    <xf numFmtId="49" fontId="44" fillId="4" borderId="2">
      <alignment horizontal="center"/>
    </xf>
    <xf numFmtId="49" fontId="5" fillId="0" borderId="1">
      <alignment horizontal="center"/>
    </xf>
    <xf numFmtId="170" fontId="2" fillId="33" borderId="63"/>
    <xf numFmtId="49" fontId="6" fillId="0" borderId="1">
      <alignment vertical="center"/>
    </xf>
    <xf numFmtId="49" fontId="5" fillId="0" borderId="1">
      <alignment vertical="center"/>
    </xf>
    <xf numFmtId="49" fontId="5" fillId="34" borderId="2">
      <alignment vertical="center"/>
    </xf>
    <xf numFmtId="49" fontId="2" fillId="0" borderId="0">
      <alignment horizontal="right"/>
    </xf>
    <xf numFmtId="49" fontId="44" fillId="4" borderId="2">
      <alignment vertical="center"/>
    </xf>
    <xf numFmtId="49" fontId="6" fillId="0" borderId="1">
      <alignment vertical="center"/>
    </xf>
    <xf numFmtId="49" fontId="2" fillId="4" borderId="2">
      <alignment vertical="center"/>
    </xf>
    <xf numFmtId="40" fontId="1" fillId="36" borderId="1"/>
    <xf numFmtId="40" fontId="1" fillId="37" borderId="1"/>
    <xf numFmtId="40" fontId="1" fillId="3" borderId="1"/>
  </cellStyleXfs>
  <cellXfs count="405">
    <xf numFmtId="0" fontId="0" fillId="0" borderId="0" xfId="0"/>
    <xf numFmtId="0" fontId="0" fillId="0" borderId="0" xfId="0" quotePrefix="1" applyAlignment="1">
      <alignment wrapText="1"/>
    </xf>
    <xf numFmtId="40" fontId="1" fillId="5" borderId="1" xfId="4"/>
    <xf numFmtId="49" fontId="2" fillId="4" borderId="2" xfId="3" applyAlignment="1">
      <alignment horizontal="center"/>
    </xf>
    <xf numFmtId="49" fontId="6" fillId="4" borderId="2" xfId="12" applyAlignment="1">
      <alignment horizontal="left" vertical="center" indent="5"/>
    </xf>
    <xf numFmtId="49" fontId="2" fillId="0" borderId="2" xfId="9" applyAlignment="1">
      <alignment horizontal="left" vertical="center" indent="5"/>
    </xf>
    <xf numFmtId="49" fontId="6" fillId="4" borderId="2" xfId="12" applyAlignment="1">
      <alignment horizontal="left" vertical="center" indent="1"/>
    </xf>
    <xf numFmtId="49" fontId="6" fillId="4" borderId="2" xfId="12" applyAlignment="1">
      <alignment horizontal="left" vertical="center" indent="2"/>
    </xf>
    <xf numFmtId="49" fontId="2" fillId="0" borderId="2" xfId="9" applyAlignment="1">
      <alignment horizontal="left" vertical="center" indent="2"/>
    </xf>
    <xf numFmtId="49" fontId="6" fillId="4" borderId="2" xfId="12" applyAlignment="1">
      <alignment horizontal="left" vertical="center" indent="3"/>
    </xf>
    <xf numFmtId="49" fontId="2" fillId="0" borderId="2" xfId="9" applyAlignment="1">
      <alignment horizontal="left" vertical="center" indent="3"/>
    </xf>
    <xf numFmtId="49" fontId="6" fillId="4" borderId="2" xfId="12" applyAlignment="1">
      <alignment horizontal="left" vertical="center" indent="4"/>
    </xf>
    <xf numFmtId="49" fontId="2" fillId="0" borderId="2" xfId="9" applyAlignment="1">
      <alignment horizontal="left" vertical="center" indent="4"/>
    </xf>
    <xf numFmtId="49" fontId="2" fillId="0" borderId="2" xfId="9" applyAlignment="1">
      <alignment horizontal="left" vertical="center" indent="6"/>
    </xf>
    <xf numFmtId="49" fontId="5" fillId="0" borderId="0" xfId="10" applyAlignment="1">
      <alignment horizontal="right" vertical="top"/>
    </xf>
    <xf numFmtId="49" fontId="5" fillId="0" borderId="0" xfId="10" applyAlignment="1">
      <alignment horizontal="left" vertical="top" indent="3"/>
    </xf>
    <xf numFmtId="0" fontId="0" fillId="0" borderId="0" xfId="0" quotePrefix="1"/>
    <xf numFmtId="49" fontId="2" fillId="0" borderId="2" xfId="9" applyAlignment="1">
      <alignment horizontal="left" vertical="center" indent="1"/>
    </xf>
    <xf numFmtId="49" fontId="2" fillId="0" borderId="2" xfId="9" applyAlignment="1">
      <alignment horizontal="left" vertical="center" wrapText="1" indent="4"/>
    </xf>
    <xf numFmtId="49" fontId="2" fillId="0" borderId="2" xfId="9" applyAlignment="1">
      <alignment horizontal="left" vertical="center" wrapText="1" indent="5"/>
    </xf>
    <xf numFmtId="0" fontId="8" fillId="8" borderId="0" xfId="16" applyFont="1" applyFill="1" applyBorder="1" applyAlignment="1">
      <alignment vertical="center"/>
    </xf>
    <xf numFmtId="0" fontId="8" fillId="8" borderId="0" xfId="16" applyFont="1" applyFill="1" applyBorder="1"/>
    <xf numFmtId="0" fontId="10" fillId="8" borderId="0" xfId="16" applyFont="1" applyFill="1" applyBorder="1"/>
    <xf numFmtId="0" fontId="9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vertical="center"/>
    </xf>
    <xf numFmtId="0" fontId="10" fillId="8" borderId="0" xfId="16" applyFont="1" applyFill="1" applyBorder="1" applyAlignment="1">
      <alignment horizontal="center" vertical="center"/>
    </xf>
    <xf numFmtId="0" fontId="11" fillId="8" borderId="0" xfId="16" applyFont="1" applyFill="1" applyBorder="1" applyAlignment="1">
      <alignment vertical="center"/>
    </xf>
    <xf numFmtId="0" fontId="10" fillId="0" borderId="0" xfId="16" applyFont="1" applyFill="1" applyBorder="1" applyAlignment="1">
      <alignment vertical="center"/>
    </xf>
    <xf numFmtId="0" fontId="32" fillId="8" borderId="0" xfId="16" applyFont="1" applyFill="1" applyBorder="1" applyAlignment="1">
      <alignment horizontal="center" vertical="center"/>
    </xf>
    <xf numFmtId="0" fontId="35" fillId="8" borderId="0" xfId="16" applyFont="1" applyFill="1" applyBorder="1"/>
    <xf numFmtId="41" fontId="31" fillId="8" borderId="6" xfId="17" applyFont="1" applyFill="1" applyBorder="1" applyAlignment="1">
      <alignment horizontal="left" vertical="center"/>
    </xf>
    <xf numFmtId="165" fontId="31" fillId="8" borderId="6" xfId="19" applyNumberFormat="1" applyFont="1" applyFill="1" applyBorder="1" applyAlignment="1">
      <alignment vertical="center"/>
    </xf>
    <xf numFmtId="165" fontId="31" fillId="8" borderId="7" xfId="19" applyNumberFormat="1" applyFont="1" applyFill="1" applyBorder="1" applyAlignment="1">
      <alignment vertical="center"/>
    </xf>
    <xf numFmtId="41" fontId="31" fillId="8" borderId="6" xfId="17" applyFont="1" applyFill="1" applyBorder="1" applyAlignment="1">
      <alignment horizontal="right" vertical="center"/>
    </xf>
    <xf numFmtId="49" fontId="31" fillId="8" borderId="6" xfId="17" applyNumberFormat="1" applyFont="1" applyFill="1" applyBorder="1" applyAlignment="1">
      <alignment horizontal="left" vertical="center"/>
    </xf>
    <xf numFmtId="0" fontId="35" fillId="8" borderId="6" xfId="16" applyFont="1" applyFill="1" applyBorder="1" applyAlignment="1">
      <alignment horizontal="right" vertical="center"/>
    </xf>
    <xf numFmtId="49" fontId="35" fillId="8" borderId="6" xfId="16" applyNumberFormat="1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horizontal="right" vertical="center"/>
    </xf>
    <xf numFmtId="49" fontId="35" fillId="8" borderId="6" xfId="17" applyNumberFormat="1" applyFont="1" applyFill="1" applyBorder="1" applyAlignment="1">
      <alignment horizontal="left" vertical="center"/>
    </xf>
    <xf numFmtId="165" fontId="35" fillId="8" borderId="6" xfId="19" applyNumberFormat="1" applyFont="1" applyFill="1" applyBorder="1" applyAlignment="1">
      <alignment vertical="center"/>
    </xf>
    <xf numFmtId="165" fontId="35" fillId="8" borderId="7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horizontal="center" vertical="center"/>
    </xf>
    <xf numFmtId="0" fontId="35" fillId="8" borderId="0" xfId="16" applyFont="1" applyFill="1" applyBorder="1" applyAlignment="1">
      <alignment horizontal="right" vertical="center"/>
    </xf>
    <xf numFmtId="49" fontId="35" fillId="8" borderId="0" xfId="17" applyNumberFormat="1" applyFont="1" applyFill="1" applyBorder="1" applyAlignment="1">
      <alignment horizontal="right" vertical="center"/>
    </xf>
    <xf numFmtId="165" fontId="35" fillId="8" borderId="0" xfId="19" applyNumberFormat="1" applyFont="1" applyFill="1" applyBorder="1" applyAlignment="1">
      <alignment vertical="center"/>
    </xf>
    <xf numFmtId="165" fontId="35" fillId="8" borderId="8" xfId="19" applyNumberFormat="1" applyFont="1" applyFill="1" applyBorder="1" applyAlignment="1">
      <alignment vertical="center"/>
    </xf>
    <xf numFmtId="41" fontId="31" fillId="8" borderId="0" xfId="17" applyFont="1" applyFill="1" applyBorder="1" applyAlignment="1">
      <alignment horizontal="right" vertical="center"/>
    </xf>
    <xf numFmtId="165" fontId="31" fillId="8" borderId="0" xfId="19" applyNumberFormat="1" applyFont="1" applyFill="1" applyBorder="1" applyAlignment="1">
      <alignment vertical="center"/>
    </xf>
    <xf numFmtId="165" fontId="31" fillId="8" borderId="8" xfId="19" applyNumberFormat="1" applyFont="1" applyFill="1" applyBorder="1" applyAlignment="1">
      <alignment vertical="center"/>
    </xf>
    <xf numFmtId="49" fontId="35" fillId="8" borderId="0" xfId="16" applyNumberFormat="1" applyFont="1" applyFill="1" applyBorder="1" applyAlignment="1">
      <alignment vertical="center"/>
    </xf>
    <xf numFmtId="165" fontId="36" fillId="8" borderId="0" xfId="19" applyNumberFormat="1" applyFont="1" applyFill="1" applyBorder="1" applyAlignment="1">
      <alignment vertical="center"/>
    </xf>
    <xf numFmtId="165" fontId="36" fillId="8" borderId="8" xfId="19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left" vertical="center"/>
    </xf>
    <xf numFmtId="165" fontId="36" fillId="8" borderId="6" xfId="19" applyNumberFormat="1" applyFont="1" applyFill="1" applyBorder="1" applyAlignment="1">
      <alignment vertical="center"/>
    </xf>
    <xf numFmtId="165" fontId="36" fillId="8" borderId="7" xfId="19" applyNumberFormat="1" applyFont="1" applyFill="1" applyBorder="1" applyAlignment="1">
      <alignment vertical="center"/>
    </xf>
    <xf numFmtId="0" fontId="36" fillId="8" borderId="6" xfId="16" applyFont="1" applyFill="1" applyBorder="1" applyAlignment="1">
      <alignment horizontal="right" vertical="center"/>
    </xf>
    <xf numFmtId="49" fontId="36" fillId="8" borderId="6" xfId="16" applyNumberFormat="1" applyFont="1" applyFill="1" applyBorder="1" applyAlignment="1">
      <alignment vertical="center"/>
    </xf>
    <xf numFmtId="49" fontId="36" fillId="8" borderId="6" xfId="17" applyNumberFormat="1" applyFont="1" applyFill="1" applyBorder="1" applyAlignment="1">
      <alignment horizontal="right" vertical="center"/>
    </xf>
    <xf numFmtId="0" fontId="36" fillId="8" borderId="0" xfId="16" applyFont="1" applyFill="1" applyBorder="1" applyAlignment="1">
      <alignment horizontal="right" vertical="center"/>
    </xf>
    <xf numFmtId="49" fontId="36" fillId="8" borderId="0" xfId="16" applyNumberFormat="1" applyFont="1" applyFill="1" applyBorder="1" applyAlignment="1">
      <alignment vertical="center"/>
    </xf>
    <xf numFmtId="49" fontId="36" fillId="8" borderId="0" xfId="17" applyNumberFormat="1" applyFont="1" applyFill="1" applyBorder="1" applyAlignment="1">
      <alignment horizontal="right" vertical="center"/>
    </xf>
    <xf numFmtId="0" fontId="35" fillId="8" borderId="6" xfId="16" applyFont="1" applyFill="1" applyBorder="1" applyAlignment="1">
      <alignment vertical="center"/>
    </xf>
    <xf numFmtId="165" fontId="35" fillId="8" borderId="3" xfId="19" applyNumberFormat="1" applyFont="1" applyFill="1" applyBorder="1" applyAlignment="1">
      <alignment vertical="center"/>
    </xf>
    <xf numFmtId="165" fontId="35" fillId="8" borderId="9" xfId="19" applyNumberFormat="1" applyFont="1" applyFill="1" applyBorder="1" applyAlignment="1">
      <alignment vertical="center"/>
    </xf>
    <xf numFmtId="0" fontId="35" fillId="8" borderId="0" xfId="16" applyFont="1" applyFill="1" applyBorder="1" applyAlignment="1">
      <alignment vertical="center"/>
    </xf>
    <xf numFmtId="165" fontId="31" fillId="8" borderId="10" xfId="19" applyNumberFormat="1" applyFont="1" applyFill="1" applyBorder="1" applyAlignment="1">
      <alignment vertical="center"/>
    </xf>
    <xf numFmtId="165" fontId="31" fillId="8" borderId="11" xfId="19" applyNumberFormat="1" applyFont="1" applyFill="1" applyBorder="1" applyAlignment="1">
      <alignment vertical="center"/>
    </xf>
    <xf numFmtId="0" fontId="35" fillId="8" borderId="3" xfId="16" applyFont="1" applyFill="1" applyBorder="1" applyAlignment="1">
      <alignment horizontal="right" vertical="center"/>
    </xf>
    <xf numFmtId="49" fontId="35" fillId="8" borderId="3" xfId="16" applyNumberFormat="1" applyFont="1" applyFill="1" applyBorder="1" applyAlignment="1">
      <alignment vertical="center"/>
    </xf>
    <xf numFmtId="49" fontId="35" fillId="8" borderId="3" xfId="17" applyNumberFormat="1" applyFont="1" applyFill="1" applyBorder="1" applyAlignment="1">
      <alignment horizontal="right" vertical="center"/>
    </xf>
    <xf numFmtId="0" fontId="35" fillId="8" borderId="3" xfId="16" applyFont="1" applyFill="1" applyBorder="1" applyAlignment="1">
      <alignment vertical="center"/>
    </xf>
    <xf numFmtId="49" fontId="35" fillId="8" borderId="6" xfId="17" applyNumberFormat="1" applyFont="1" applyFill="1" applyBorder="1" applyAlignment="1">
      <alignment vertical="center"/>
    </xf>
    <xf numFmtId="41" fontId="31" fillId="10" borderId="6" xfId="17" applyFont="1" applyFill="1" applyBorder="1" applyAlignment="1">
      <alignment horizontal="left" vertical="center"/>
    </xf>
    <xf numFmtId="49" fontId="31" fillId="10" borderId="6" xfId="17" applyNumberFormat="1" applyFont="1" applyFill="1" applyBorder="1" applyAlignment="1">
      <alignment horizontal="left" vertical="center"/>
    </xf>
    <xf numFmtId="165" fontId="31" fillId="10" borderId="4" xfId="19" applyNumberFormat="1" applyFont="1" applyFill="1" applyBorder="1" applyAlignment="1">
      <alignment vertical="center"/>
    </xf>
    <xf numFmtId="41" fontId="35" fillId="8" borderId="0" xfId="17" applyFont="1" applyFill="1" applyBorder="1" applyAlignment="1">
      <alignment horizontal="right" vertical="center"/>
    </xf>
    <xf numFmtId="0" fontId="31" fillId="8" borderId="6" xfId="16" applyFont="1" applyFill="1" applyBorder="1" applyAlignment="1">
      <alignment horizontal="left" vertical="center"/>
    </xf>
    <xf numFmtId="49" fontId="31" fillId="8" borderId="6" xfId="16" applyNumberFormat="1" applyFont="1" applyFill="1" applyBorder="1" applyAlignment="1">
      <alignment horizontal="center" vertical="center"/>
    </xf>
    <xf numFmtId="41" fontId="35" fillId="8" borderId="6" xfId="17" applyFont="1" applyFill="1" applyBorder="1" applyAlignment="1">
      <alignment horizontal="right" vertical="center"/>
    </xf>
    <xf numFmtId="165" fontId="31" fillId="8" borderId="10" xfId="19" applyNumberFormat="1" applyFont="1" applyFill="1" applyBorder="1" applyAlignment="1">
      <alignment horizontal="center" vertical="center"/>
    </xf>
    <xf numFmtId="165" fontId="31" fillId="8" borderId="11" xfId="19" applyNumberFormat="1" applyFont="1" applyFill="1" applyBorder="1" applyAlignment="1">
      <alignment horizontal="center" vertical="center"/>
    </xf>
    <xf numFmtId="49" fontId="35" fillId="0" borderId="6" xfId="17" applyNumberFormat="1" applyFont="1" applyFill="1" applyBorder="1" applyAlignment="1">
      <alignment horizontal="left" vertical="center"/>
    </xf>
    <xf numFmtId="0" fontId="35" fillId="8" borderId="4" xfId="16" applyFont="1" applyFill="1" applyBorder="1" applyAlignment="1">
      <alignment horizontal="right" vertical="center"/>
    </xf>
    <xf numFmtId="49" fontId="35" fillId="8" borderId="4" xfId="16" applyNumberFormat="1" applyFont="1" applyFill="1" applyBorder="1" applyAlignment="1">
      <alignment vertical="center"/>
    </xf>
    <xf numFmtId="49" fontId="35" fillId="8" borderId="4" xfId="17" applyNumberFormat="1" applyFont="1" applyFill="1" applyBorder="1" applyAlignment="1">
      <alignment horizontal="right" vertical="center"/>
    </xf>
    <xf numFmtId="0" fontId="35" fillId="0" borderId="0" xfId="16" applyFont="1" applyFill="1" applyBorder="1" applyAlignment="1">
      <alignment horizontal="right" vertical="center"/>
    </xf>
    <xf numFmtId="49" fontId="35" fillId="0" borderId="0" xfId="16" applyNumberFormat="1" applyFont="1" applyFill="1" applyBorder="1" applyAlignment="1">
      <alignment vertical="center"/>
    </xf>
    <xf numFmtId="49" fontId="35" fillId="0" borderId="0" xfId="17" applyNumberFormat="1" applyFont="1" applyFill="1" applyBorder="1" applyAlignment="1">
      <alignment horizontal="right" vertical="center"/>
    </xf>
    <xf numFmtId="49" fontId="35" fillId="0" borderId="6" xfId="17" applyNumberFormat="1" applyFont="1" applyFill="1" applyBorder="1" applyAlignment="1">
      <alignment horizontal="left" vertical="center" wrapText="1"/>
    </xf>
    <xf numFmtId="49" fontId="35" fillId="0" borderId="6" xfId="17" applyNumberFormat="1" applyFont="1" applyFill="1" applyBorder="1" applyAlignment="1">
      <alignment horizontal="right" vertical="center"/>
    </xf>
    <xf numFmtId="165" fontId="31" fillId="8" borderId="4" xfId="19" applyNumberFormat="1" applyFont="1" applyFill="1" applyBorder="1" applyAlignment="1">
      <alignment vertical="center"/>
    </xf>
    <xf numFmtId="165" fontId="31" fillId="8" borderId="13" xfId="19" applyNumberFormat="1" applyFont="1" applyFill="1" applyBorder="1" applyAlignment="1">
      <alignment vertical="center"/>
    </xf>
    <xf numFmtId="165" fontId="31" fillId="10" borderId="6" xfId="19" applyNumberFormat="1" applyFont="1" applyFill="1" applyBorder="1" applyAlignment="1">
      <alignment vertical="center"/>
    </xf>
    <xf numFmtId="165" fontId="31" fillId="10" borderId="7" xfId="19" applyNumberFormat="1" applyFont="1" applyFill="1" applyBorder="1" applyAlignment="1">
      <alignment vertical="center"/>
    </xf>
    <xf numFmtId="41" fontId="35" fillId="11" borderId="6" xfId="17" applyFont="1" applyFill="1" applyBorder="1" applyAlignment="1">
      <alignment horizontal="right" vertical="center"/>
    </xf>
    <xf numFmtId="49" fontId="35" fillId="11" borderId="6" xfId="16" applyNumberFormat="1" applyFont="1" applyFill="1" applyBorder="1" applyAlignment="1">
      <alignment vertical="center"/>
    </xf>
    <xf numFmtId="49" fontId="35" fillId="11" borderId="6" xfId="16" applyNumberFormat="1" applyFont="1" applyFill="1" applyBorder="1" applyAlignment="1">
      <alignment horizontal="center" vertical="center"/>
    </xf>
    <xf numFmtId="165" fontId="31" fillId="11" borderId="6" xfId="19" applyNumberFormat="1" applyFont="1" applyFill="1" applyBorder="1" applyAlignment="1">
      <alignment vertical="center"/>
    </xf>
    <xf numFmtId="165" fontId="31" fillId="11" borderId="7" xfId="19" applyNumberFormat="1" applyFont="1" applyFill="1" applyBorder="1" applyAlignment="1">
      <alignment vertical="center"/>
    </xf>
    <xf numFmtId="49" fontId="35" fillId="8" borderId="6" xfId="16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vertical="center"/>
    </xf>
    <xf numFmtId="49" fontId="31" fillId="8" borderId="0" xfId="16" applyNumberFormat="1" applyFont="1" applyFill="1" applyBorder="1" applyAlignment="1">
      <alignment horizontal="center" vertical="center"/>
    </xf>
    <xf numFmtId="49" fontId="35" fillId="8" borderId="0" xfId="16" applyNumberFormat="1" applyFont="1" applyFill="1" applyBorder="1" applyAlignment="1">
      <alignment horizontal="center" vertical="center"/>
    </xf>
    <xf numFmtId="49" fontId="31" fillId="8" borderId="6" xfId="16" applyNumberFormat="1" applyFont="1" applyFill="1" applyBorder="1" applyAlignment="1">
      <alignment vertical="center"/>
    </xf>
    <xf numFmtId="0" fontId="31" fillId="8" borderId="0" xfId="16" applyFont="1" applyFill="1" applyBorder="1" applyAlignment="1">
      <alignment horizontal="center" vertical="center"/>
    </xf>
    <xf numFmtId="41" fontId="31" fillId="8" borderId="20" xfId="17" applyFont="1" applyFill="1" applyBorder="1" applyAlignment="1">
      <alignment horizontal="left" vertical="center"/>
    </xf>
    <xf numFmtId="41" fontId="35" fillId="8" borderId="36" xfId="17" applyFont="1" applyFill="1" applyBorder="1" applyAlignment="1">
      <alignment horizontal="left" vertical="center"/>
    </xf>
    <xf numFmtId="49" fontId="31" fillId="8" borderId="6" xfId="17" applyNumberFormat="1" applyFont="1" applyFill="1" applyBorder="1" applyAlignment="1">
      <alignment horizontal="right" vertical="center"/>
    </xf>
    <xf numFmtId="164" fontId="31" fillId="8" borderId="6" xfId="18" applyNumberFormat="1" applyFont="1" applyFill="1" applyBorder="1" applyAlignment="1">
      <alignment vertical="center"/>
    </xf>
    <xf numFmtId="164" fontId="31" fillId="8" borderId="7" xfId="18" applyNumberFormat="1" applyFont="1" applyFill="1" applyBorder="1" applyAlignment="1">
      <alignment vertical="center"/>
    </xf>
    <xf numFmtId="49" fontId="31" fillId="8" borderId="0" xfId="17" applyNumberFormat="1" applyFont="1" applyFill="1" applyBorder="1" applyAlignment="1">
      <alignment horizontal="right" vertical="center"/>
    </xf>
    <xf numFmtId="164" fontId="31" fillId="8" borderId="0" xfId="18" applyNumberFormat="1" applyFont="1" applyFill="1" applyBorder="1" applyAlignment="1">
      <alignment vertical="center"/>
    </xf>
    <xf numFmtId="164" fontId="31" fillId="8" borderId="8" xfId="18" applyNumberFormat="1" applyFont="1" applyFill="1" applyBorder="1" applyAlignment="1">
      <alignment vertical="center"/>
    </xf>
    <xf numFmtId="41" fontId="35" fillId="0" borderId="36" xfId="17" applyFont="1" applyFill="1" applyBorder="1" applyAlignment="1">
      <alignment horizontal="left" vertical="center"/>
    </xf>
    <xf numFmtId="165" fontId="35" fillId="0" borderId="0" xfId="19" applyNumberFormat="1" applyFont="1" applyFill="1" applyBorder="1" applyAlignment="1">
      <alignment vertical="center"/>
    </xf>
    <xf numFmtId="165" fontId="35" fillId="0" borderId="8" xfId="19" applyNumberFormat="1" applyFont="1" applyFill="1" applyBorder="1" applyAlignment="1">
      <alignment vertical="center"/>
    </xf>
    <xf numFmtId="49" fontId="36" fillId="0" borderId="6" xfId="17" applyNumberFormat="1" applyFont="1" applyFill="1" applyBorder="1" applyAlignment="1">
      <alignment horizontal="left" vertical="center"/>
    </xf>
    <xf numFmtId="41" fontId="34" fillId="10" borderId="20" xfId="17" applyFont="1" applyFill="1" applyBorder="1" applyAlignment="1">
      <alignment horizontal="left" vertical="center"/>
    </xf>
    <xf numFmtId="0" fontId="35" fillId="8" borderId="36" xfId="16" applyFont="1" applyFill="1" applyBorder="1" applyAlignment="1">
      <alignment horizontal="center" vertical="center"/>
    </xf>
    <xf numFmtId="164" fontId="35" fillId="8" borderId="0" xfId="18" applyNumberFormat="1" applyFont="1" applyFill="1" applyBorder="1" applyAlignment="1">
      <alignment vertical="center"/>
    </xf>
    <xf numFmtId="164" fontId="35" fillId="8" borderId="8" xfId="18" applyNumberFormat="1" applyFont="1" applyFill="1" applyBorder="1" applyAlignment="1">
      <alignment vertical="center"/>
    </xf>
    <xf numFmtId="49" fontId="31" fillId="8" borderId="6" xfId="16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right" vertical="center"/>
    </xf>
    <xf numFmtId="164" fontId="31" fillId="8" borderId="4" xfId="18" applyNumberFormat="1" applyFont="1" applyFill="1" applyBorder="1" applyAlignment="1">
      <alignment vertical="center"/>
    </xf>
    <xf numFmtId="164" fontId="31" fillId="8" borderId="13" xfId="18" applyNumberFormat="1" applyFont="1" applyFill="1" applyBorder="1" applyAlignment="1">
      <alignment vertical="center"/>
    </xf>
    <xf numFmtId="164" fontId="35" fillId="8" borderId="3" xfId="18" applyNumberFormat="1" applyFont="1" applyFill="1" applyBorder="1" applyAlignment="1">
      <alignment vertical="center"/>
    </xf>
    <xf numFmtId="164" fontId="35" fillId="8" borderId="9" xfId="18" applyNumberFormat="1" applyFont="1" applyFill="1" applyBorder="1" applyAlignment="1">
      <alignment vertical="center"/>
    </xf>
    <xf numFmtId="165" fontId="31" fillId="8" borderId="3" xfId="19" applyNumberFormat="1" applyFont="1" applyFill="1" applyBorder="1" applyAlignment="1">
      <alignment horizontal="center" vertical="center"/>
    </xf>
    <xf numFmtId="165" fontId="31" fillId="8" borderId="9" xfId="19" applyNumberFormat="1" applyFont="1" applyFill="1" applyBorder="1" applyAlignment="1">
      <alignment horizontal="center" vertical="center"/>
    </xf>
    <xf numFmtId="49" fontId="31" fillId="8" borderId="0" xfId="16" applyNumberFormat="1" applyFont="1" applyFill="1" applyBorder="1" applyAlignment="1">
      <alignment horizontal="left" vertical="center" wrapText="1"/>
    </xf>
    <xf numFmtId="41" fontId="31" fillId="8" borderId="36" xfId="17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right" vertical="center"/>
    </xf>
    <xf numFmtId="49" fontId="36" fillId="0" borderId="6" xfId="17" applyNumberFormat="1" applyFont="1" applyFill="1" applyBorder="1" applyAlignment="1">
      <alignment horizontal="right" vertical="center"/>
    </xf>
    <xf numFmtId="0" fontId="31" fillId="8" borderId="36" xfId="16" applyFont="1" applyFill="1" applyBorder="1" applyAlignment="1">
      <alignment horizontal="center" vertical="center"/>
    </xf>
    <xf numFmtId="49" fontId="31" fillId="8" borderId="3" xfId="17" applyNumberFormat="1" applyFont="1" applyFill="1" applyBorder="1" applyAlignment="1">
      <alignment horizontal="right" vertical="center"/>
    </xf>
    <xf numFmtId="49" fontId="31" fillId="8" borderId="3" xfId="17" applyNumberFormat="1" applyFont="1" applyFill="1" applyBorder="1" applyAlignment="1">
      <alignment horizontal="left" vertical="center"/>
    </xf>
    <xf numFmtId="165" fontId="31" fillId="8" borderId="3" xfId="19" applyNumberFormat="1" applyFont="1" applyFill="1" applyBorder="1" applyAlignment="1">
      <alignment vertical="center"/>
    </xf>
    <xf numFmtId="165" fontId="31" fillId="8" borderId="9" xfId="19" applyNumberFormat="1" applyFont="1" applyFill="1" applyBorder="1" applyAlignment="1">
      <alignment vertical="center"/>
    </xf>
    <xf numFmtId="49" fontId="31" fillId="10" borderId="4" xfId="17" applyNumberFormat="1" applyFont="1" applyFill="1" applyBorder="1" applyAlignment="1">
      <alignment horizontal="left" vertical="center"/>
    </xf>
    <xf numFmtId="165" fontId="31" fillId="10" borderId="13" xfId="19" applyNumberFormat="1" applyFont="1" applyFill="1" applyBorder="1" applyAlignment="1">
      <alignment vertical="center"/>
    </xf>
    <xf numFmtId="0" fontId="37" fillId="11" borderId="40" xfId="16" applyFont="1" applyFill="1" applyBorder="1" applyAlignment="1">
      <alignment horizontal="left" vertical="center"/>
    </xf>
    <xf numFmtId="165" fontId="31" fillId="11" borderId="41" xfId="19" applyNumberFormat="1" applyFont="1" applyFill="1" applyBorder="1" applyAlignment="1">
      <alignment vertical="center"/>
    </xf>
    <xf numFmtId="165" fontId="31" fillId="11" borderId="42" xfId="19" applyNumberFormat="1" applyFont="1" applyFill="1" applyBorder="1" applyAlignment="1">
      <alignment vertical="center"/>
    </xf>
    <xf numFmtId="41" fontId="34" fillId="10" borderId="43" xfId="17" applyFont="1" applyFill="1" applyBorder="1" applyAlignment="1">
      <alignment horizontal="left" vertical="center"/>
    </xf>
    <xf numFmtId="49" fontId="31" fillId="10" borderId="44" xfId="17" applyNumberFormat="1" applyFont="1" applyFill="1" applyBorder="1" applyAlignment="1">
      <alignment horizontal="left" vertical="center"/>
    </xf>
    <xf numFmtId="165" fontId="31" fillId="10" borderId="44" xfId="19" applyNumberFormat="1" applyFont="1" applyFill="1" applyBorder="1" applyAlignment="1">
      <alignment vertical="center"/>
    </xf>
    <xf numFmtId="165" fontId="31" fillId="10" borderId="45" xfId="19" applyNumberFormat="1" applyFont="1" applyFill="1" applyBorder="1" applyAlignment="1">
      <alignment vertical="center"/>
    </xf>
    <xf numFmtId="168" fontId="35" fillId="8" borderId="0" xfId="16" applyNumberFormat="1" applyFont="1" applyFill="1" applyBorder="1"/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49" fontId="36" fillId="0" borderId="6" xfId="17" applyNumberFormat="1" applyFont="1" applyFill="1" applyBorder="1" applyAlignment="1">
      <alignment horizontal="left" vertical="center" wrapText="1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0" fontId="9" fillId="8" borderId="0" xfId="16" applyFont="1" applyFill="1" applyBorder="1" applyAlignment="1">
      <alignment horizontal="center" vertical="center"/>
    </xf>
    <xf numFmtId="49" fontId="31" fillId="11" borderId="41" xfId="17" applyNumberFormat="1" applyFont="1" applyFill="1" applyBorder="1" applyAlignment="1">
      <alignment horizontal="right" vertical="center"/>
    </xf>
    <xf numFmtId="49" fontId="31" fillId="11" borderId="41" xfId="16" applyNumberFormat="1" applyFont="1" applyFill="1" applyBorder="1" applyAlignment="1">
      <alignment vertical="center"/>
    </xf>
    <xf numFmtId="49" fontId="31" fillId="11" borderId="41" xfId="16" applyNumberFormat="1" applyFont="1" applyFill="1" applyBorder="1" applyAlignment="1">
      <alignment horizontal="center" vertical="center"/>
    </xf>
    <xf numFmtId="0" fontId="35" fillId="29" borderId="4" xfId="16" applyFont="1" applyFill="1" applyBorder="1" applyAlignment="1">
      <alignment horizontal="right" vertical="center"/>
    </xf>
    <xf numFmtId="49" fontId="35" fillId="29" borderId="4" xfId="16" applyNumberFormat="1" applyFont="1" applyFill="1" applyBorder="1" applyAlignment="1">
      <alignment vertical="center"/>
    </xf>
    <xf numFmtId="49" fontId="35" fillId="29" borderId="4" xfId="17" applyNumberFormat="1" applyFont="1" applyFill="1" applyBorder="1" applyAlignment="1">
      <alignment horizontal="right" vertical="center"/>
    </xf>
    <xf numFmtId="49" fontId="36" fillId="29" borderId="4" xfId="17" applyNumberFormat="1" applyFont="1" applyFill="1" applyBorder="1" applyAlignment="1">
      <alignment horizontal="left" vertical="center"/>
    </xf>
    <xf numFmtId="49" fontId="35" fillId="29" borderId="4" xfId="17" applyNumberFormat="1" applyFont="1" applyFill="1" applyBorder="1" applyAlignment="1">
      <alignment horizontal="left" vertical="center"/>
    </xf>
    <xf numFmtId="0" fontId="35" fillId="29" borderId="0" xfId="16" applyFont="1" applyFill="1" applyBorder="1" applyAlignment="1">
      <alignment horizontal="right" vertical="center"/>
    </xf>
    <xf numFmtId="49" fontId="35" fillId="29" borderId="0" xfId="16" applyNumberFormat="1" applyFont="1" applyFill="1" applyBorder="1" applyAlignment="1">
      <alignment vertical="center"/>
    </xf>
    <xf numFmtId="49" fontId="35" fillId="29" borderId="0" xfId="17" applyNumberFormat="1" applyFont="1" applyFill="1" applyBorder="1" applyAlignment="1">
      <alignment horizontal="right" vertical="center"/>
    </xf>
    <xf numFmtId="49" fontId="36" fillId="29" borderId="0" xfId="17" applyNumberFormat="1" applyFont="1" applyFill="1" applyBorder="1" applyAlignment="1">
      <alignment horizontal="left" vertical="center"/>
    </xf>
    <xf numFmtId="49" fontId="35" fillId="29" borderId="0" xfId="17" applyNumberFormat="1" applyFont="1" applyFill="1" applyBorder="1" applyAlignment="1">
      <alignment horizontal="left" vertical="center"/>
    </xf>
    <xf numFmtId="0" fontId="31" fillId="30" borderId="0" xfId="16" applyFont="1" applyFill="1" applyBorder="1" applyAlignment="1">
      <alignment horizontal="center" vertical="center"/>
    </xf>
    <xf numFmtId="49" fontId="35" fillId="30" borderId="0" xfId="16" applyNumberFormat="1" applyFont="1" applyFill="1" applyBorder="1"/>
    <xf numFmtId="166" fontId="35" fillId="30" borderId="0" xfId="18" applyNumberFormat="1" applyFont="1" applyFill="1" applyBorder="1"/>
    <xf numFmtId="0" fontId="36" fillId="8" borderId="36" xfId="16" applyFont="1" applyFill="1" applyBorder="1" applyAlignment="1">
      <alignment horizontal="center" vertical="center"/>
    </xf>
    <xf numFmtId="0" fontId="37" fillId="11" borderId="20" xfId="16" applyFont="1" applyFill="1" applyBorder="1" applyAlignment="1">
      <alignment horizontal="left" vertical="center"/>
    </xf>
    <xf numFmtId="41" fontId="31" fillId="10" borderId="44" xfId="17" applyFont="1" applyFill="1" applyBorder="1" applyAlignment="1">
      <alignment horizontal="left" vertical="center"/>
    </xf>
    <xf numFmtId="41" fontId="31" fillId="8" borderId="60" xfId="17" applyFont="1" applyFill="1" applyBorder="1" applyAlignment="1">
      <alignment horizontal="left" vertical="center"/>
    </xf>
    <xf numFmtId="41" fontId="31" fillId="8" borderId="51" xfId="17" applyFont="1" applyFill="1" applyBorder="1" applyAlignment="1">
      <alignment horizontal="left" vertical="center"/>
    </xf>
    <xf numFmtId="164" fontId="31" fillId="8" borderId="51" xfId="18" applyNumberFormat="1" applyFont="1" applyFill="1" applyBorder="1" applyAlignment="1">
      <alignment vertical="center"/>
    </xf>
    <xf numFmtId="164" fontId="31" fillId="8" borderId="52" xfId="18" applyNumberFormat="1" applyFont="1" applyFill="1" applyBorder="1" applyAlignment="1">
      <alignment vertical="center"/>
    </xf>
    <xf numFmtId="0" fontId="39" fillId="0" borderId="0" xfId="16" applyFont="1" applyFill="1" applyBorder="1" applyAlignment="1">
      <alignment horizontal="center"/>
    </xf>
    <xf numFmtId="49" fontId="2" fillId="0" borderId="2" xfId="9" applyAlignment="1">
      <alignment horizontal="left" vertical="center"/>
    </xf>
    <xf numFmtId="169" fontId="31" fillId="8" borderId="1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6" fillId="8" borderId="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1" fillId="8" borderId="6" xfId="19" applyNumberFormat="1" applyFont="1" applyFill="1" applyBorder="1" applyAlignment="1">
      <alignment horizontal="right" vertical="center"/>
    </xf>
    <xf numFmtId="169" fontId="35" fillId="8" borderId="6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1" fillId="10" borderId="1" xfId="19" applyNumberFormat="1" applyFont="1" applyFill="1" applyBorder="1" applyAlignment="1">
      <alignment horizontal="right" vertical="center"/>
    </xf>
    <xf numFmtId="169" fontId="35" fillId="29" borderId="13" xfId="19" applyNumberFormat="1" applyFont="1" applyFill="1" applyBorder="1" applyAlignment="1">
      <alignment horizontal="right" vertical="center"/>
    </xf>
    <xf numFmtId="169" fontId="36" fillId="29" borderId="7" xfId="19" applyNumberFormat="1" applyFont="1" applyFill="1" applyBorder="1" applyAlignment="1">
      <alignment horizontal="right" vertical="center"/>
    </xf>
    <xf numFmtId="169" fontId="36" fillId="29" borderId="1" xfId="19" applyNumberFormat="1" applyFont="1" applyFill="1" applyBorder="1" applyAlignment="1">
      <alignment horizontal="right" vertical="center"/>
    </xf>
    <xf numFmtId="169" fontId="31" fillId="10" borderId="7" xfId="19" applyNumberFormat="1" applyFont="1" applyFill="1" applyBorder="1" applyAlignment="1">
      <alignment horizontal="right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5" fillId="8" borderId="8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1" fillId="11" borderId="7" xfId="19" applyNumberFormat="1" applyFont="1" applyFill="1" applyBorder="1" applyAlignment="1">
      <alignment horizontal="right" vertical="center"/>
    </xf>
    <xf numFmtId="169" fontId="31" fillId="11" borderId="1" xfId="19" applyNumberFormat="1" applyFont="1" applyFill="1" applyBorder="1" applyAlignment="1">
      <alignment horizontal="right" vertical="center"/>
    </xf>
    <xf numFmtId="169" fontId="31" fillId="10" borderId="45" xfId="19" applyNumberFormat="1" applyFont="1" applyFill="1" applyBorder="1" applyAlignment="1">
      <alignment horizontal="right" vertical="center"/>
    </xf>
    <xf numFmtId="169" fontId="31" fillId="10" borderId="46" xfId="19" applyNumberFormat="1" applyFont="1" applyFill="1" applyBorder="1" applyAlignment="1">
      <alignment horizontal="right" vertical="center"/>
    </xf>
    <xf numFmtId="169" fontId="35" fillId="30" borderId="0" xfId="18" applyNumberFormat="1" applyFont="1" applyFill="1" applyBorder="1" applyAlignment="1">
      <alignment horizontal="right"/>
    </xf>
    <xf numFmtId="169" fontId="35" fillId="30" borderId="0" xfId="16" applyNumberFormat="1" applyFont="1" applyFill="1" applyBorder="1" applyAlignment="1">
      <alignment horizontal="right"/>
    </xf>
    <xf numFmtId="169" fontId="31" fillId="8" borderId="53" xfId="50" applyNumberFormat="1" applyFont="1" applyFill="1" applyBorder="1" applyAlignment="1">
      <alignment horizontal="right" vertical="center"/>
    </xf>
    <xf numFmtId="169" fontId="31" fillId="8" borderId="1" xfId="18" applyNumberFormat="1" applyFont="1" applyFill="1" applyBorder="1" applyAlignment="1">
      <alignment horizontal="right" vertical="center"/>
    </xf>
    <xf numFmtId="169" fontId="31" fillId="8" borderId="1" xfId="50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1" xfId="50" applyNumberFormat="1" applyFont="1" applyFill="1" applyBorder="1" applyAlignment="1">
      <alignment horizontal="right" vertical="center"/>
    </xf>
    <xf numFmtId="169" fontId="35" fillId="8" borderId="15" xfId="19" applyNumberFormat="1" applyFont="1" applyFill="1" applyBorder="1" applyAlignment="1">
      <alignment horizontal="right" vertical="center"/>
    </xf>
    <xf numFmtId="169" fontId="35" fillId="29" borderId="15" xfId="19" applyNumberFormat="1" applyFont="1" applyFill="1" applyBorder="1" applyAlignment="1">
      <alignment horizontal="right" vertical="center"/>
    </xf>
    <xf numFmtId="169" fontId="31" fillId="8" borderId="12" xfId="19" applyNumberFormat="1" applyFont="1" applyFill="1" applyBorder="1" applyAlignment="1">
      <alignment horizontal="right" vertical="center"/>
    </xf>
    <xf numFmtId="169" fontId="36" fillId="8" borderId="15" xfId="19" applyNumberFormat="1" applyFont="1" applyFill="1" applyBorder="1" applyAlignment="1">
      <alignment horizontal="right" vertical="center"/>
    </xf>
    <xf numFmtId="169" fontId="35" fillId="8" borderId="15" xfId="17" applyNumberFormat="1" applyFont="1" applyFill="1" applyBorder="1" applyAlignment="1">
      <alignment horizontal="right" vertical="center"/>
    </xf>
    <xf numFmtId="169" fontId="31" fillId="8" borderId="15" xfId="18" applyNumberFormat="1" applyFont="1" applyFill="1" applyBorder="1" applyAlignment="1">
      <alignment horizontal="right" vertical="center"/>
    </xf>
    <xf numFmtId="169" fontId="31" fillId="10" borderId="17" xfId="19" applyNumberFormat="1" applyFont="1" applyFill="1" applyBorder="1" applyAlignment="1">
      <alignment horizontal="right" vertical="center"/>
    </xf>
    <xf numFmtId="170" fontId="10" fillId="8" borderId="0" xfId="16" applyNumberFormat="1" applyFont="1" applyFill="1" applyBorder="1" applyAlignment="1">
      <alignment horizontal="center" vertical="center"/>
    </xf>
    <xf numFmtId="169" fontId="10" fillId="8" borderId="0" xfId="16" applyNumberFormat="1" applyFont="1" applyFill="1" applyBorder="1" applyAlignment="1">
      <alignment vertical="center"/>
    </xf>
    <xf numFmtId="0" fontId="4" fillId="9" borderId="0" xfId="0" applyFont="1" applyFill="1" applyAlignment="1">
      <alignment horizontal="left"/>
    </xf>
    <xf numFmtId="171" fontId="31" fillId="8" borderId="35" xfId="20" applyNumberFormat="1" applyFont="1" applyFill="1" applyBorder="1" applyAlignment="1">
      <alignment horizontal="right" vertical="center"/>
    </xf>
    <xf numFmtId="171" fontId="35" fillId="8" borderId="35" xfId="20" applyNumberFormat="1" applyFont="1" applyFill="1" applyBorder="1" applyAlignment="1">
      <alignment horizontal="right" vertical="center"/>
    </xf>
    <xf numFmtId="171" fontId="36" fillId="8" borderId="35" xfId="20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19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1" fillId="10" borderId="35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171" fontId="36" fillId="29" borderId="35" xfId="20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1" fillId="11" borderId="35" xfId="20" applyNumberFormat="1" applyFont="1" applyFill="1" applyBorder="1" applyAlignment="1">
      <alignment horizontal="right" vertical="center"/>
    </xf>
    <xf numFmtId="171" fontId="31" fillId="10" borderId="47" xfId="20" applyNumberFormat="1" applyFont="1" applyFill="1" applyBorder="1" applyAlignment="1">
      <alignment horizontal="right" vertical="center"/>
    </xf>
    <xf numFmtId="171" fontId="35" fillId="30" borderId="0" xfId="16" applyNumberFormat="1" applyFont="1" applyFill="1" applyBorder="1" applyAlignment="1">
      <alignment horizontal="right"/>
    </xf>
    <xf numFmtId="171" fontId="31" fillId="8" borderId="54" xfId="20" applyNumberFormat="1" applyFont="1" applyFill="1" applyBorder="1" applyAlignment="1">
      <alignment horizontal="right" vertical="center"/>
    </xf>
    <xf numFmtId="171" fontId="35" fillId="8" borderId="0" xfId="16" applyNumberFormat="1" applyFont="1" applyFill="1" applyBorder="1"/>
    <xf numFmtId="4" fontId="40" fillId="8" borderId="1" xfId="18" applyNumberFormat="1" applyFont="1" applyFill="1" applyBorder="1" applyAlignment="1">
      <alignment horizontal="center" vertical="center" wrapText="1"/>
    </xf>
    <xf numFmtId="4" fontId="40" fillId="8" borderId="35" xfId="18" applyNumberFormat="1" applyFont="1" applyFill="1" applyBorder="1" applyAlignment="1">
      <alignment horizontal="center" vertical="center" wrapText="1"/>
    </xf>
    <xf numFmtId="0" fontId="10" fillId="9" borderId="0" xfId="16" applyFont="1" applyFill="1" applyBorder="1"/>
    <xf numFmtId="0" fontId="9" fillId="9" borderId="0" xfId="16" applyFont="1" applyFill="1" applyBorder="1"/>
    <xf numFmtId="0" fontId="0" fillId="31" borderId="0" xfId="0" applyFont="1" applyFill="1" applyAlignment="1">
      <alignment horizontal="center" wrapText="1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171" fontId="35" fillId="8" borderId="37" xfId="20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0" fontId="10" fillId="0" borderId="0" xfId="16" applyFont="1" applyFill="1" applyBorder="1" applyAlignment="1"/>
    <xf numFmtId="49" fontId="2" fillId="0" borderId="2" xfId="9" applyFill="1" applyAlignment="1">
      <alignment horizontal="left" vertical="center"/>
    </xf>
    <xf numFmtId="169" fontId="31" fillId="8" borderId="7" xfId="19" applyNumberFormat="1" applyFont="1" applyFill="1" applyBorder="1" applyAlignment="1">
      <alignment horizontal="right" vertical="center"/>
    </xf>
    <xf numFmtId="169" fontId="35" fillId="8" borderId="7" xfId="19" applyNumberFormat="1" applyFont="1" applyFill="1" applyBorder="1" applyAlignment="1">
      <alignment horizontal="right" vertical="center"/>
    </xf>
    <xf numFmtId="0" fontId="10" fillId="9" borderId="0" xfId="16" applyFont="1" applyFill="1" applyBorder="1" applyAlignment="1">
      <alignment vertical="center"/>
    </xf>
    <xf numFmtId="0" fontId="10" fillId="32" borderId="0" xfId="16" applyFont="1" applyFill="1" applyBorder="1"/>
    <xf numFmtId="49" fontId="2" fillId="32" borderId="2" xfId="9" applyFill="1" applyAlignment="1">
      <alignment horizontal="left" vertical="center" indent="1"/>
    </xf>
    <xf numFmtId="49" fontId="36" fillId="0" borderId="3" xfId="17" applyNumberFormat="1" applyFont="1" applyFill="1" applyBorder="1" applyAlignment="1">
      <alignment horizontal="right" vertical="center"/>
    </xf>
    <xf numFmtId="49" fontId="2" fillId="0" borderId="2" xfId="9" applyAlignment="1">
      <alignment horizontal="left" vertical="center" wrapText="1" indent="3"/>
    </xf>
    <xf numFmtId="0" fontId="0" fillId="0" borderId="0" xfId="0"/>
    <xf numFmtId="49" fontId="3" fillId="0" borderId="0" xfId="5" applyAlignment="1"/>
    <xf numFmtId="49" fontId="2" fillId="35" borderId="2" xfId="3" applyFill="1" applyAlignment="1">
      <alignment horizontal="center"/>
    </xf>
    <xf numFmtId="0" fontId="45" fillId="0" borderId="0" xfId="16" applyFont="1" applyFill="1" applyBorder="1" applyAlignment="1">
      <alignment horizontal="center" vertical="center"/>
    </xf>
    <xf numFmtId="169" fontId="34" fillId="8" borderId="15" xfId="19" applyNumberFormat="1" applyFont="1" applyFill="1" applyBorder="1" applyAlignment="1">
      <alignment horizontal="right" vertical="center"/>
    </xf>
    <xf numFmtId="49" fontId="6" fillId="4" borderId="2" xfId="12" applyAlignment="1">
      <alignment vertical="center"/>
    </xf>
    <xf numFmtId="169" fontId="36" fillId="8" borderId="17" xfId="19" applyNumberFormat="1" applyFont="1" applyFill="1" applyBorder="1" applyAlignment="1">
      <alignment horizontal="right" vertical="center"/>
    </xf>
    <xf numFmtId="49" fontId="35" fillId="8" borderId="19" xfId="17" applyNumberFormat="1" applyFont="1" applyFill="1" applyBorder="1" applyAlignment="1">
      <alignment horizontal="lef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169" fontId="35" fillId="8" borderId="8" xfId="19" applyNumberFormat="1" applyFont="1" applyFill="1" applyBorder="1" applyAlignment="1">
      <alignment horizontal="right" vertical="center"/>
    </xf>
    <xf numFmtId="49" fontId="35" fillId="8" borderId="4" xfId="17" applyNumberFormat="1" applyFont="1" applyFill="1" applyBorder="1" applyAlignment="1">
      <alignment horizontal="lef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49" fontId="35" fillId="8" borderId="19" xfId="17" applyNumberFormat="1" applyFont="1" applyFill="1" applyBorder="1" applyAlignment="1">
      <alignment horizontal="left" vertical="center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0" fontId="31" fillId="30" borderId="0" xfId="16" applyFont="1" applyFill="1" applyBorder="1" applyAlignment="1">
      <alignment horizontal="center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169" fontId="35" fillId="8" borderId="1" xfId="18" applyNumberFormat="1" applyFont="1" applyFill="1" applyBorder="1" applyAlignment="1">
      <alignment horizontal="right" vertical="center"/>
    </xf>
    <xf numFmtId="49" fontId="36" fillId="0" borderId="0" xfId="17" applyNumberFormat="1" applyFont="1" applyFill="1" applyBorder="1" applyAlignment="1">
      <alignment horizontal="left" vertical="center"/>
    </xf>
    <xf numFmtId="169" fontId="0" fillId="0" borderId="0" xfId="0" applyNumberFormat="1"/>
    <xf numFmtId="171" fontId="35" fillId="0" borderId="37" xfId="20" applyNumberFormat="1" applyFont="1" applyFill="1" applyBorder="1" applyAlignment="1">
      <alignment horizontal="right" vertical="center"/>
    </xf>
    <xf numFmtId="171" fontId="35" fillId="0" borderId="39" xfId="20" applyNumberFormat="1" applyFont="1" applyFill="1" applyBorder="1" applyAlignment="1">
      <alignment horizontal="right" vertical="center"/>
    </xf>
    <xf numFmtId="49" fontId="36" fillId="0" borderId="21" xfId="17" applyNumberFormat="1" applyFont="1" applyFill="1" applyBorder="1" applyAlignment="1">
      <alignment horizontal="left" vertical="center"/>
    </xf>
    <xf numFmtId="49" fontId="36" fillId="0" borderId="23" xfId="17" applyNumberFormat="1" applyFont="1" applyFill="1" applyBorder="1" applyAlignment="1">
      <alignment horizontal="left" vertical="center"/>
    </xf>
    <xf numFmtId="49" fontId="36" fillId="0" borderId="25" xfId="17" applyNumberFormat="1" applyFont="1" applyFill="1" applyBorder="1" applyAlignment="1">
      <alignment horizontal="left" vertical="center"/>
    </xf>
    <xf numFmtId="169" fontId="35" fillId="8" borderId="48" xfId="19" applyNumberFormat="1" applyFont="1" applyFill="1" applyBorder="1" applyAlignment="1">
      <alignment horizontal="right" vertical="center"/>
    </xf>
    <xf numFmtId="169" fontId="35" fillId="8" borderId="36" xfId="19" applyNumberFormat="1" applyFont="1" applyFill="1" applyBorder="1" applyAlignment="1">
      <alignment horizontal="right" vertical="center"/>
    </xf>
    <xf numFmtId="169" fontId="35" fillId="8" borderId="49" xfId="19" applyNumberFormat="1" applyFont="1" applyFill="1" applyBorder="1" applyAlignment="1">
      <alignment horizontal="right" vertical="center"/>
    </xf>
    <xf numFmtId="169" fontId="35" fillId="8" borderId="1" xfId="19" applyNumberFormat="1" applyFont="1" applyFill="1" applyBorder="1" applyAlignment="1">
      <alignment horizontal="right" vertical="center"/>
    </xf>
    <xf numFmtId="169" fontId="35" fillId="8" borderId="5" xfId="19" applyNumberFormat="1" applyFont="1" applyFill="1" applyBorder="1" applyAlignment="1">
      <alignment horizontal="right" vertical="center"/>
    </xf>
    <xf numFmtId="169" fontId="35" fillId="8" borderId="24" xfId="19" applyNumberFormat="1" applyFont="1" applyFill="1" applyBorder="1" applyAlignment="1">
      <alignment horizontal="right" vertical="center"/>
    </xf>
    <xf numFmtId="169" fontId="35" fillId="8" borderId="14" xfId="19" applyNumberFormat="1" applyFont="1" applyFill="1" applyBorder="1" applyAlignment="1">
      <alignment horizontal="right" vertical="center"/>
    </xf>
    <xf numFmtId="171" fontId="35" fillId="8" borderId="37" xfId="20" applyNumberFormat="1" applyFont="1" applyFill="1" applyBorder="1" applyAlignment="1">
      <alignment horizontal="right" vertical="center"/>
    </xf>
    <xf numFmtId="171" fontId="35" fillId="8" borderId="38" xfId="20" applyNumberFormat="1" applyFont="1" applyFill="1" applyBorder="1" applyAlignment="1">
      <alignment horizontal="right" vertical="center"/>
    </xf>
    <xf numFmtId="171" fontId="35" fillId="8" borderId="39" xfId="20" applyNumberFormat="1" applyFont="1" applyFill="1" applyBorder="1" applyAlignment="1">
      <alignment horizontal="right" vertical="center"/>
    </xf>
    <xf numFmtId="169" fontId="35" fillId="8" borderId="16" xfId="19" applyNumberFormat="1" applyFont="1" applyFill="1" applyBorder="1" applyAlignment="1">
      <alignment horizontal="right" vertical="center"/>
    </xf>
    <xf numFmtId="169" fontId="35" fillId="8" borderId="22" xfId="19" applyNumberFormat="1" applyFont="1" applyFill="1" applyBorder="1" applyAlignment="1">
      <alignment horizontal="right" vertical="center"/>
    </xf>
    <xf numFmtId="169" fontId="35" fillId="8" borderId="18" xfId="19" applyNumberFormat="1" applyFont="1" applyFill="1" applyBorder="1" applyAlignment="1">
      <alignment horizontal="right" vertical="center"/>
    </xf>
    <xf numFmtId="169" fontId="35" fillId="8" borderId="62" xfId="19" applyNumberFormat="1" applyFont="1" applyFill="1" applyBorder="1" applyAlignment="1">
      <alignment horizontal="right" vertical="center"/>
    </xf>
    <xf numFmtId="169" fontId="35" fillId="8" borderId="61" xfId="19" applyNumberFormat="1" applyFont="1" applyFill="1" applyBorder="1" applyAlignment="1">
      <alignment horizontal="right" vertical="center"/>
    </xf>
    <xf numFmtId="169" fontId="35" fillId="0" borderId="5" xfId="19" applyNumberFormat="1" applyFont="1" applyFill="1" applyBorder="1" applyAlignment="1">
      <alignment horizontal="right" vertical="center"/>
    </xf>
    <xf numFmtId="169" fontId="35" fillId="0" borderId="14" xfId="19" applyNumberFormat="1" applyFont="1" applyFill="1" applyBorder="1" applyAlignment="1">
      <alignment horizontal="right" vertical="center"/>
    </xf>
    <xf numFmtId="49" fontId="41" fillId="8" borderId="57" xfId="16" applyNumberFormat="1" applyFont="1" applyFill="1" applyBorder="1" applyAlignment="1">
      <alignment horizontal="center" vertical="center"/>
    </xf>
    <xf numFmtId="0" fontId="42" fillId="8" borderId="54" xfId="16" applyNumberFormat="1" applyFont="1" applyFill="1" applyBorder="1" applyAlignment="1">
      <alignment horizontal="center" vertical="center"/>
    </xf>
    <xf numFmtId="0" fontId="42" fillId="8" borderId="58" xfId="16" applyNumberFormat="1" applyFont="1" applyFill="1" applyBorder="1" applyAlignment="1">
      <alignment horizontal="center" vertical="center"/>
    </xf>
    <xf numFmtId="0" fontId="42" fillId="8" borderId="47" xfId="16" applyNumberFormat="1" applyFont="1" applyFill="1" applyBorder="1" applyAlignment="1">
      <alignment horizontal="center" vertical="center"/>
    </xf>
    <xf numFmtId="0" fontId="30" fillId="8" borderId="57" xfId="17" applyNumberFormat="1" applyFont="1" applyFill="1" applyBorder="1" applyAlignment="1">
      <alignment horizontal="center" vertical="center" wrapText="1"/>
    </xf>
    <xf numFmtId="0" fontId="30" fillId="8" borderId="53" xfId="17" applyNumberFormat="1" applyFont="1" applyFill="1" applyBorder="1" applyAlignment="1">
      <alignment horizontal="center" vertical="center" wrapText="1"/>
    </xf>
    <xf numFmtId="0" fontId="30" fillId="8" borderId="59" xfId="17" applyNumberFormat="1" applyFont="1" applyFill="1" applyBorder="1" applyAlignment="1">
      <alignment horizontal="center" vertical="center" wrapText="1"/>
    </xf>
    <xf numFmtId="0" fontId="30" fillId="8" borderId="1" xfId="17" applyNumberFormat="1" applyFont="1" applyFill="1" applyBorder="1" applyAlignment="1">
      <alignment horizontal="center" vertical="center" wrapText="1"/>
    </xf>
    <xf numFmtId="0" fontId="30" fillId="8" borderId="5" xfId="17" applyNumberFormat="1" applyFont="1" applyFill="1" applyBorder="1" applyAlignment="1">
      <alignment horizontal="center" vertical="center" wrapText="1"/>
    </xf>
    <xf numFmtId="4" fontId="30" fillId="8" borderId="64" xfId="18" applyNumberFormat="1" applyFont="1" applyFill="1" applyBorder="1" applyAlignment="1">
      <alignment horizontal="center" vertical="center" wrapText="1"/>
    </xf>
    <xf numFmtId="4" fontId="30" fillId="8" borderId="14" xfId="18" applyNumberFormat="1" applyFont="1" applyFill="1" applyBorder="1" applyAlignment="1">
      <alignment horizontal="center" vertical="center" wrapText="1"/>
    </xf>
    <xf numFmtId="4" fontId="30" fillId="8" borderId="53" xfId="18" applyNumberFormat="1" applyFont="1" applyFill="1" applyBorder="1" applyAlignment="1">
      <alignment horizontal="center" vertical="center" wrapText="1"/>
    </xf>
    <xf numFmtId="4" fontId="30" fillId="8" borderId="54" xfId="18" applyNumberFormat="1" applyFont="1" applyFill="1" applyBorder="1" applyAlignment="1">
      <alignment horizontal="center" vertical="center" wrapText="1"/>
    </xf>
    <xf numFmtId="49" fontId="31" fillId="8" borderId="6" xfId="17" applyNumberFormat="1" applyFont="1" applyFill="1" applyBorder="1" applyAlignment="1">
      <alignment horizontal="left" vertical="center" wrapText="1"/>
    </xf>
    <xf numFmtId="49" fontId="35" fillId="0" borderId="3" xfId="17" applyNumberFormat="1" applyFont="1" applyFill="1" applyBorder="1" applyAlignment="1">
      <alignment horizontal="left" vertical="center"/>
    </xf>
    <xf numFmtId="49" fontId="35" fillId="0" borderId="0" xfId="17" applyNumberFormat="1" applyFont="1" applyFill="1" applyBorder="1" applyAlignment="1">
      <alignment horizontal="left" vertical="center"/>
    </xf>
    <xf numFmtId="49" fontId="35" fillId="8" borderId="3" xfId="17" applyNumberFormat="1" applyFont="1" applyFill="1" applyBorder="1" applyAlignment="1">
      <alignment horizontal="left" vertical="center"/>
    </xf>
    <xf numFmtId="49" fontId="35" fillId="8" borderId="0" xfId="17" applyNumberFormat="1" applyFont="1" applyFill="1" applyBorder="1" applyAlignment="1">
      <alignment horizontal="left" vertical="center"/>
    </xf>
    <xf numFmtId="169" fontId="35" fillId="8" borderId="9" xfId="19" applyNumberFormat="1" applyFont="1" applyFill="1" applyBorder="1" applyAlignment="1">
      <alignment horizontal="right" vertical="center"/>
    </xf>
    <xf numFmtId="169" fontId="35" fillId="8" borderId="8" xfId="19" applyNumberFormat="1" applyFont="1" applyFill="1" applyBorder="1" applyAlignment="1">
      <alignment horizontal="right" vertical="center"/>
    </xf>
    <xf numFmtId="49" fontId="35" fillId="8" borderId="4" xfId="17" applyNumberFormat="1" applyFont="1" applyFill="1" applyBorder="1" applyAlignment="1">
      <alignment horizontal="left" vertical="center"/>
    </xf>
    <xf numFmtId="49" fontId="35" fillId="0" borderId="4" xfId="17" applyNumberFormat="1" applyFont="1" applyFill="1" applyBorder="1" applyAlignment="1">
      <alignment horizontal="left" vertical="center"/>
    </xf>
    <xf numFmtId="169" fontId="35" fillId="8" borderId="13" xfId="19" applyNumberFormat="1" applyFont="1" applyFill="1" applyBorder="1" applyAlignment="1">
      <alignment horizontal="right" vertical="center"/>
    </xf>
    <xf numFmtId="169" fontId="36" fillId="8" borderId="5" xfId="19" applyNumberFormat="1" applyFont="1" applyFill="1" applyBorder="1" applyAlignment="1">
      <alignment horizontal="right" vertical="center"/>
    </xf>
    <xf numFmtId="169" fontId="36" fillId="8" borderId="14" xfId="19" applyNumberFormat="1" applyFont="1" applyFill="1" applyBorder="1" applyAlignment="1">
      <alignment horizontal="right" vertical="center"/>
    </xf>
    <xf numFmtId="171" fontId="36" fillId="8" borderId="37" xfId="20" applyNumberFormat="1" applyFont="1" applyFill="1" applyBorder="1" applyAlignment="1">
      <alignment horizontal="right" vertical="center"/>
    </xf>
    <xf numFmtId="171" fontId="36" fillId="8" borderId="39" xfId="20" applyNumberFormat="1" applyFont="1" applyFill="1" applyBorder="1" applyAlignment="1">
      <alignment horizontal="right" vertical="center"/>
    </xf>
    <xf numFmtId="49" fontId="35" fillId="0" borderId="6" xfId="17" applyNumberFormat="1" applyFont="1" applyFill="1" applyBorder="1" applyAlignment="1">
      <alignment horizontal="center" vertical="center"/>
    </xf>
    <xf numFmtId="49" fontId="35" fillId="8" borderId="19" xfId="17" applyNumberFormat="1" applyFont="1" applyFill="1" applyBorder="1" applyAlignment="1">
      <alignment horizontal="left" vertical="center"/>
    </xf>
    <xf numFmtId="49" fontId="36" fillId="8" borderId="3" xfId="17" applyNumberFormat="1" applyFont="1" applyFill="1" applyBorder="1" applyAlignment="1">
      <alignment horizontal="center" vertical="center"/>
    </xf>
    <xf numFmtId="49" fontId="36" fillId="8" borderId="0" xfId="17" applyNumberFormat="1" applyFont="1" applyFill="1" applyBorder="1" applyAlignment="1">
      <alignment horizontal="center" vertical="center"/>
    </xf>
    <xf numFmtId="49" fontId="36" fillId="8" borderId="4" xfId="17" applyNumberFormat="1" applyFont="1" applyFill="1" applyBorder="1" applyAlignment="1">
      <alignment horizontal="center" vertical="center"/>
    </xf>
    <xf numFmtId="49" fontId="36" fillId="8" borderId="3" xfId="17" applyNumberFormat="1" applyFont="1" applyFill="1" applyBorder="1" applyAlignment="1">
      <alignment horizontal="left" vertical="center"/>
    </xf>
    <xf numFmtId="49" fontId="36" fillId="8" borderId="0" xfId="17" applyNumberFormat="1" applyFont="1" applyFill="1" applyBorder="1" applyAlignment="1">
      <alignment horizontal="left" vertical="center"/>
    </xf>
    <xf numFmtId="49" fontId="36" fillId="8" borderId="4" xfId="17" applyNumberFormat="1" applyFont="1" applyFill="1" applyBorder="1" applyAlignment="1">
      <alignment horizontal="left" vertical="center"/>
    </xf>
    <xf numFmtId="169" fontId="35" fillId="8" borderId="16" xfId="18" applyNumberFormat="1" applyFont="1" applyFill="1" applyBorder="1" applyAlignment="1">
      <alignment horizontal="right" vertical="center"/>
    </xf>
    <xf numFmtId="169" fontId="35" fillId="8" borderId="22" xfId="18" applyNumberFormat="1" applyFont="1" applyFill="1" applyBorder="1" applyAlignment="1">
      <alignment horizontal="right" vertical="center"/>
    </xf>
    <xf numFmtId="169" fontId="35" fillId="8" borderId="18" xfId="18" applyNumberFormat="1" applyFont="1" applyFill="1" applyBorder="1" applyAlignment="1">
      <alignment horizontal="right" vertical="center"/>
    </xf>
    <xf numFmtId="169" fontId="35" fillId="8" borderId="48" xfId="18" applyNumberFormat="1" applyFont="1" applyFill="1" applyBorder="1" applyAlignment="1">
      <alignment horizontal="right" vertical="center"/>
    </xf>
    <xf numFmtId="169" fontId="35" fillId="8" borderId="36" xfId="18" applyNumberFormat="1" applyFont="1" applyFill="1" applyBorder="1" applyAlignment="1">
      <alignment horizontal="right" vertical="center"/>
    </xf>
    <xf numFmtId="169" fontId="35" fillId="8" borderId="49" xfId="18" applyNumberFormat="1" applyFont="1" applyFill="1" applyBorder="1" applyAlignment="1">
      <alignment horizontal="right" vertical="center"/>
    </xf>
    <xf numFmtId="49" fontId="35" fillId="8" borderId="6" xfId="17" applyNumberFormat="1" applyFont="1" applyFill="1" applyBorder="1" applyAlignment="1">
      <alignment horizontal="left" vertical="center" wrapText="1"/>
    </xf>
    <xf numFmtId="0" fontId="31" fillId="30" borderId="0" xfId="16" applyFont="1" applyFill="1" applyBorder="1" applyAlignment="1">
      <alignment horizontal="center" vertical="center"/>
    </xf>
    <xf numFmtId="0" fontId="38" fillId="30" borderId="0" xfId="0" applyFont="1" applyFill="1" applyBorder="1" applyAlignment="1">
      <alignment horizontal="center" vertical="center"/>
    </xf>
    <xf numFmtId="169" fontId="31" fillId="8" borderId="5" xfId="19" applyNumberFormat="1" applyFont="1" applyFill="1" applyBorder="1" applyAlignment="1">
      <alignment horizontal="right" vertical="center"/>
    </xf>
    <xf numFmtId="169" fontId="31" fillId="8" borderId="24" xfId="19" applyNumberFormat="1" applyFont="1" applyFill="1" applyBorder="1" applyAlignment="1">
      <alignment horizontal="right" vertical="center"/>
    </xf>
    <xf numFmtId="169" fontId="31" fillId="8" borderId="14" xfId="19" applyNumberFormat="1" applyFont="1" applyFill="1" applyBorder="1" applyAlignment="1">
      <alignment horizontal="right" vertical="center"/>
    </xf>
    <xf numFmtId="171" fontId="31" fillId="8" borderId="37" xfId="20" applyNumberFormat="1" applyFont="1" applyFill="1" applyBorder="1" applyAlignment="1">
      <alignment horizontal="right" vertical="center"/>
    </xf>
    <xf numFmtId="171" fontId="31" fillId="8" borderId="38" xfId="20" applyNumberFormat="1" applyFont="1" applyFill="1" applyBorder="1" applyAlignment="1">
      <alignment horizontal="right" vertical="center"/>
    </xf>
    <xf numFmtId="171" fontId="31" fillId="8" borderId="39" xfId="20" applyNumberFormat="1" applyFont="1" applyFill="1" applyBorder="1" applyAlignment="1">
      <alignment horizontal="right" vertical="center"/>
    </xf>
    <xf numFmtId="0" fontId="33" fillId="8" borderId="50" xfId="16" applyFont="1" applyFill="1" applyBorder="1" applyAlignment="1">
      <alignment horizontal="center" vertical="center" wrapText="1"/>
    </xf>
    <xf numFmtId="0" fontId="33" fillId="8" borderId="51" xfId="16" applyFont="1" applyFill="1" applyBorder="1" applyAlignment="1">
      <alignment horizontal="center" vertical="center" wrapText="1"/>
    </xf>
    <xf numFmtId="0" fontId="33" fillId="8" borderId="55" xfId="16" applyFont="1" applyFill="1" applyBorder="1" applyAlignment="1">
      <alignment horizontal="center" vertical="center" wrapText="1"/>
    </xf>
    <xf numFmtId="0" fontId="33" fillId="8" borderId="56" xfId="16" applyFont="1" applyFill="1" applyBorder="1" applyAlignment="1">
      <alignment horizontal="center" vertical="center" wrapText="1"/>
    </xf>
    <xf numFmtId="49" fontId="31" fillId="8" borderId="0" xfId="17" applyNumberFormat="1" applyFont="1" applyFill="1" applyBorder="1" applyAlignment="1">
      <alignment horizontal="center" vertical="center"/>
    </xf>
    <xf numFmtId="49" fontId="31" fillId="8" borderId="4" xfId="17" applyNumberFormat="1" applyFont="1" applyFill="1" applyBorder="1" applyAlignment="1">
      <alignment horizontal="center" vertical="center"/>
    </xf>
    <xf numFmtId="49" fontId="31" fillId="8" borderId="0" xfId="17" applyNumberFormat="1" applyFont="1" applyFill="1" applyBorder="1" applyAlignment="1">
      <alignment horizontal="left" vertical="center"/>
    </xf>
    <xf numFmtId="49" fontId="31" fillId="8" borderId="4" xfId="17" applyNumberFormat="1" applyFont="1" applyFill="1" applyBorder="1" applyAlignment="1">
      <alignment horizontal="left" vertical="center"/>
    </xf>
    <xf numFmtId="169" fontId="31" fillId="8" borderId="16" xfId="19" applyNumberFormat="1" applyFont="1" applyFill="1" applyBorder="1" applyAlignment="1">
      <alignment horizontal="right" vertical="center"/>
    </xf>
    <xf numFmtId="169" fontId="31" fillId="8" borderId="22" xfId="19" applyNumberFormat="1" applyFont="1" applyFill="1" applyBorder="1" applyAlignment="1">
      <alignment horizontal="right" vertical="center"/>
    </xf>
    <xf numFmtId="169" fontId="31" fillId="8" borderId="18" xfId="19" applyNumberFormat="1" applyFont="1" applyFill="1" applyBorder="1" applyAlignment="1">
      <alignment horizontal="right" vertical="center"/>
    </xf>
    <xf numFmtId="169" fontId="31" fillId="8" borderId="48" xfId="18" applyNumberFormat="1" applyFont="1" applyFill="1" applyBorder="1" applyAlignment="1">
      <alignment horizontal="right" vertical="center"/>
    </xf>
    <xf numFmtId="169" fontId="31" fillId="8" borderId="36" xfId="18" applyNumberFormat="1" applyFont="1" applyFill="1" applyBorder="1" applyAlignment="1">
      <alignment horizontal="right" vertical="center"/>
    </xf>
    <xf numFmtId="169" fontId="31" fillId="8" borderId="49" xfId="18" applyNumberFormat="1" applyFont="1" applyFill="1" applyBorder="1" applyAlignment="1">
      <alignment horizontal="right" vertical="center"/>
    </xf>
    <xf numFmtId="169" fontId="35" fillId="8" borderId="1" xfId="18" applyNumberFormat="1" applyFont="1" applyFill="1" applyBorder="1" applyAlignment="1">
      <alignment horizontal="right" vertical="center"/>
    </xf>
    <xf numFmtId="169" fontId="35" fillId="8" borderId="5" xfId="50" applyNumberFormat="1" applyFont="1" applyFill="1" applyBorder="1" applyAlignment="1">
      <alignment horizontal="right" vertical="center"/>
    </xf>
    <xf numFmtId="169" fontId="35" fillId="8" borderId="24" xfId="50" applyNumberFormat="1" applyFont="1" applyFill="1" applyBorder="1" applyAlignment="1">
      <alignment horizontal="right" vertical="center"/>
    </xf>
    <xf numFmtId="169" fontId="35" fillId="8" borderId="14" xfId="50" applyNumberFormat="1" applyFont="1" applyFill="1" applyBorder="1" applyAlignment="1">
      <alignment horizontal="right" vertical="center"/>
    </xf>
    <xf numFmtId="49" fontId="36" fillId="0" borderId="0" xfId="17" applyNumberFormat="1" applyFont="1" applyFill="1" applyBorder="1" applyAlignment="1">
      <alignment horizontal="left" vertical="center" wrapText="1"/>
    </xf>
    <xf numFmtId="49" fontId="36" fillId="0" borderId="3" xfId="17" applyNumberFormat="1" applyFont="1" applyFill="1" applyBorder="1" applyAlignment="1">
      <alignment horizontal="left" vertical="center" wrapText="1"/>
    </xf>
    <xf numFmtId="49" fontId="31" fillId="8" borderId="0" xfId="17" applyNumberFormat="1" applyFont="1" applyFill="1" applyBorder="1" applyAlignment="1">
      <alignment horizontal="left" vertical="center" wrapText="1"/>
    </xf>
    <xf numFmtId="49" fontId="31" fillId="8" borderId="6" xfId="16" applyNumberFormat="1" applyFont="1" applyFill="1" applyBorder="1" applyAlignment="1">
      <alignment horizontal="left" vertical="center" wrapText="1"/>
    </xf>
    <xf numFmtId="169" fontId="35" fillId="0" borderId="5" xfId="50" applyNumberFormat="1" applyFont="1" applyFill="1" applyBorder="1" applyAlignment="1">
      <alignment horizontal="right" vertical="center"/>
    </xf>
    <xf numFmtId="169" fontId="35" fillId="0" borderId="24" xfId="50" applyNumberFormat="1" applyFont="1" applyFill="1" applyBorder="1" applyAlignment="1">
      <alignment horizontal="right" vertical="center"/>
    </xf>
    <xf numFmtId="169" fontId="35" fillId="0" borderId="14" xfId="50" applyNumberFormat="1" applyFont="1" applyFill="1" applyBorder="1" applyAlignment="1">
      <alignment horizontal="right" vertical="center"/>
    </xf>
    <xf numFmtId="171" fontId="35" fillId="0" borderId="38" xfId="20" applyNumberFormat="1" applyFont="1" applyFill="1" applyBorder="1" applyAlignment="1">
      <alignment horizontal="right" vertical="center"/>
    </xf>
    <xf numFmtId="49" fontId="36" fillId="0" borderId="3" xfId="17" applyNumberFormat="1" applyFont="1" applyFill="1" applyBorder="1" applyAlignment="1">
      <alignment horizontal="center" vertical="center"/>
    </xf>
    <xf numFmtId="49" fontId="36" fillId="0" borderId="0" xfId="17" applyNumberFormat="1" applyFont="1" applyFill="1" applyBorder="1" applyAlignment="1">
      <alignment horizontal="center" vertical="center"/>
    </xf>
    <xf numFmtId="49" fontId="36" fillId="0" borderId="4" xfId="17" applyNumberFormat="1" applyFont="1" applyFill="1" applyBorder="1" applyAlignment="1">
      <alignment horizontal="center" vertical="center"/>
    </xf>
    <xf numFmtId="49" fontId="36" fillId="0" borderId="3" xfId="17" applyNumberFormat="1" applyFont="1" applyFill="1" applyBorder="1" applyAlignment="1">
      <alignment horizontal="left" vertical="center"/>
    </xf>
    <xf numFmtId="49" fontId="36" fillId="0" borderId="0" xfId="17" applyNumberFormat="1" applyFont="1" applyFill="1" applyBorder="1" applyAlignment="1">
      <alignment horizontal="left" vertical="center"/>
    </xf>
    <xf numFmtId="49" fontId="36" fillId="0" borderId="4" xfId="17" applyNumberFormat="1" applyFont="1" applyFill="1" applyBorder="1" applyAlignment="1">
      <alignment horizontal="left" vertical="center"/>
    </xf>
    <xf numFmtId="169" fontId="35" fillId="0" borderId="16" xfId="18" applyNumberFormat="1" applyFont="1" applyFill="1" applyBorder="1" applyAlignment="1">
      <alignment horizontal="right" vertical="center"/>
    </xf>
    <xf numFmtId="169" fontId="35" fillId="0" borderId="22" xfId="18" applyNumberFormat="1" applyFont="1" applyFill="1" applyBorder="1" applyAlignment="1">
      <alignment horizontal="right" vertical="center"/>
    </xf>
    <xf numFmtId="169" fontId="35" fillId="0" borderId="18" xfId="18" applyNumberFormat="1" applyFont="1" applyFill="1" applyBorder="1" applyAlignment="1">
      <alignment horizontal="right" vertical="center"/>
    </xf>
  </cellXfs>
  <cellStyles count="88">
    <cellStyle name="20% - Colore 1 2" xfId="21"/>
    <cellStyle name="20% - Colore 2 2" xfId="22"/>
    <cellStyle name="20% - Colore 3 2" xfId="23"/>
    <cellStyle name="20% - Colore 4 2" xfId="24"/>
    <cellStyle name="20% - Colore 5 2" xfId="25"/>
    <cellStyle name="20% - Colore 6 2" xfId="26"/>
    <cellStyle name="40% - Colore 1 2" xfId="27"/>
    <cellStyle name="40% - Colore 2 2" xfId="28"/>
    <cellStyle name="40% - Colore 3 2" xfId="29"/>
    <cellStyle name="40% - Colore 4 2" xfId="30"/>
    <cellStyle name="40% - Colore 5 2" xfId="31"/>
    <cellStyle name="40% - Colore 6 2" xfId="32"/>
    <cellStyle name="60% - Colore 1 2" xfId="33"/>
    <cellStyle name="60% - Colore 2 2" xfId="34"/>
    <cellStyle name="60% - Colore 3 2" xfId="35"/>
    <cellStyle name="60% - Colore 4 2" xfId="36"/>
    <cellStyle name="60% - Colore 5 2" xfId="37"/>
    <cellStyle name="60% - Colore 6 2" xfId="38"/>
    <cellStyle name="Calcolo 2" xfId="39"/>
    <cellStyle name="Cella collegata 2" xfId="40"/>
    <cellStyle name="Cella da controllare 2" xfId="41"/>
    <cellStyle name="Colore 1 2" xfId="42"/>
    <cellStyle name="Colore 2 2" xfId="43"/>
    <cellStyle name="Colore 3 2" xfId="44"/>
    <cellStyle name="Colore 4 2" xfId="45"/>
    <cellStyle name="Colore 5 2" xfId="46"/>
    <cellStyle name="Colore 6 2" xfId="47"/>
    <cellStyle name="Comma [0]_Marilù (v.0.5)" xfId="17"/>
    <cellStyle name="Comma 2" xfId="19"/>
    <cellStyle name="Input 2" xfId="48"/>
    <cellStyle name="Migliaia [0]_Asl 6_Raccordo MONISANIT al 31 dicembre 2007 (v. FINALE del 30.05.2008)" xfId="18"/>
    <cellStyle name="Migliaia 2" xfId="49"/>
    <cellStyle name="Migliaia_Asl 6_Raccordo MONISANIT al 31 dicembre 2007 (v. FINALE del 30.05.2008)" xfId="50"/>
    <cellStyle name="Neutrale 2" xfId="51"/>
    <cellStyle name="Normal 2" xfId="52"/>
    <cellStyle name="Normal_Sheet1" xfId="53"/>
    <cellStyle name="Normale" xfId="0" builtinId="0"/>
    <cellStyle name="Normale 2" xfId="54"/>
    <cellStyle name="Normale 2 2" xfId="72"/>
    <cellStyle name="Normale 2 3" xfId="71"/>
    <cellStyle name="Normale 3" xfId="55"/>
    <cellStyle name="Normale 3 2" xfId="73"/>
    <cellStyle name="Normale 5" xfId="74"/>
    <cellStyle name="Normale 6" xfId="70"/>
    <cellStyle name="Normale_Asl 6_Raccordo MONISANIT al 31 dicembre 2007 (v. FINALE del 30.05.2008)" xfId="16"/>
    <cellStyle name="Nota 2" xfId="56"/>
    <cellStyle name="Output 2" xfId="57"/>
    <cellStyle name="Percent 2" xfId="20"/>
    <cellStyle name="Percent 3" xfId="58"/>
    <cellStyle name="SAS FM Client calculated data cell (data entry table)" xfId="13"/>
    <cellStyle name="SAS FM Client calculated data cell (read only table)" xfId="14"/>
    <cellStyle name="SAS FM Column drillable header" xfId="11"/>
    <cellStyle name="SAS FM Column drillable header 2" xfId="75"/>
    <cellStyle name="SAS FM Column header" xfId="3"/>
    <cellStyle name="SAS FM Column header 2" xfId="76"/>
    <cellStyle name="SAS FM Drill path" xfId="5"/>
    <cellStyle name="SAS FM Held member data cell" xfId="85"/>
    <cellStyle name="SAS FM Invalid data cell" xfId="8"/>
    <cellStyle name="SAS FM No query data cell" xfId="15"/>
    <cellStyle name="SAS FM Protected Holdable member data cell" xfId="86"/>
    <cellStyle name="SAS FM Protected member data cell" xfId="2"/>
    <cellStyle name="SAS FM Read-only data cell (data entry table)" xfId="6"/>
    <cellStyle name="SAS FM Read-only data cell (read-only table)" xfId="4"/>
    <cellStyle name="SAS FM Read-only data cell (read-only table) 2" xfId="77"/>
    <cellStyle name="SAS FM Row drillable header" xfId="12"/>
    <cellStyle name="SAS FM Row drillable header 2" xfId="78"/>
    <cellStyle name="SAS FM Row drillable header 3" xfId="82"/>
    <cellStyle name="SAS FM Row drillable header 4" xfId="83"/>
    <cellStyle name="SAS FM Row header" xfId="9"/>
    <cellStyle name="SAS FM Row header 2" xfId="59"/>
    <cellStyle name="SAS FM Row header 2 2" xfId="80"/>
    <cellStyle name="SAS FM Row header 3" xfId="79"/>
    <cellStyle name="SAS FM Row header 4" xfId="84"/>
    <cellStyle name="SAS FM Slicers" xfId="10"/>
    <cellStyle name="SAS FM Slicers 2" xfId="81"/>
    <cellStyle name="SAS FM Supplemented member data cell" xfId="1"/>
    <cellStyle name="SAS FM Visibility Protected member data cell" xfId="87"/>
    <cellStyle name="SAS FM Writeable data cell" xfId="7"/>
    <cellStyle name="Testo avviso 2" xfId="60"/>
    <cellStyle name="Testo descrittivo 2" xfId="61"/>
    <cellStyle name="Titolo 1 2" xfId="62"/>
    <cellStyle name="Titolo 2 2" xfId="63"/>
    <cellStyle name="Titolo 3 2" xfId="64"/>
    <cellStyle name="Titolo 4 2" xfId="65"/>
    <cellStyle name="Titolo 5" xfId="66"/>
    <cellStyle name="Totale 2" xfId="67"/>
    <cellStyle name="Valore non valido 2" xfId="68"/>
    <cellStyle name="Valore valido 2" xfId="6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FEFEF"/>
      <rgbColor rgb="00808080"/>
      <rgbColor rgb="009999FF"/>
      <rgbColor rgb="00993366"/>
      <rgbColor rgb="00FFFFCC"/>
      <rgbColor rgb="00CCFFFF"/>
      <rgbColor rgb="00660066"/>
      <rgbColor rgb="00FFE0E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CC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CCCCFF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2</xdr:row>
      <xdr:rowOff>228600</xdr:rowOff>
    </xdr:from>
    <xdr:to>
      <xdr:col>0</xdr:col>
      <xdr:colOff>3590925</xdr:colOff>
      <xdr:row>4</xdr:row>
      <xdr:rowOff>71574</xdr:rowOff>
    </xdr:to>
    <xdr:pic>
      <xdr:nvPicPr>
        <xdr:cNvPr id="3" name="Picture 1" descr="barrabw_r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09600"/>
          <a:ext cx="3209925" cy="4354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9525</xdr:rowOff>
        </xdr:from>
        <xdr:to>
          <xdr:col>1</xdr:col>
          <xdr:colOff>200025</xdr:colOff>
          <xdr:row>4</xdr:row>
          <xdr:rowOff>0</xdr:rowOff>
        </xdr:to>
        <xdr:sp macro="" textlink="">
          <xdr:nvSpPr>
            <xdr:cNvPr id="1025" name="NewTable1_Slicer_0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5</xdr:row>
          <xdr:rowOff>9525</xdr:rowOff>
        </xdr:from>
        <xdr:to>
          <xdr:col>1</xdr:col>
          <xdr:colOff>200025</xdr:colOff>
          <xdr:row>6</xdr:row>
          <xdr:rowOff>0</xdr:rowOff>
        </xdr:to>
        <xdr:sp macro="" textlink="">
          <xdr:nvSpPr>
            <xdr:cNvPr id="1026" name="NewTable1_Slicer_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6</xdr:row>
          <xdr:rowOff>9525</xdr:rowOff>
        </xdr:from>
        <xdr:to>
          <xdr:col>1</xdr:col>
          <xdr:colOff>200025</xdr:colOff>
          <xdr:row>7</xdr:row>
          <xdr:rowOff>0</xdr:rowOff>
        </xdr:to>
        <xdr:sp macro="" textlink="">
          <xdr:nvSpPr>
            <xdr:cNvPr id="1027" name="NewTable1_Slicer_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9525</xdr:rowOff>
        </xdr:from>
        <xdr:to>
          <xdr:col>1</xdr:col>
          <xdr:colOff>200025</xdr:colOff>
          <xdr:row>5</xdr:row>
          <xdr:rowOff>0</xdr:rowOff>
        </xdr:to>
        <xdr:sp macro="" textlink="">
          <xdr:nvSpPr>
            <xdr:cNvPr id="2049" name="NewTable2_Slicer_4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it-IT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...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Library" Target="SAS%20Financial%20Management%20Functions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SlicerSelec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B1:J95"/>
  <sheetViews>
    <sheetView workbookViewId="0"/>
  </sheetViews>
  <sheetFormatPr defaultRowHeight="15" x14ac:dyDescent="0.25"/>
  <sheetData>
    <row r="1" spans="2:10" ht="409.5" x14ac:dyDescent="0.25">
      <c r="B1" s="1"/>
      <c r="C1" s="1" t="s">
        <v>636</v>
      </c>
      <c r="D1" s="16" t="s">
        <v>700</v>
      </c>
      <c r="J1" s="1" t="s">
        <v>639</v>
      </c>
    </row>
    <row r="2" spans="2:10" x14ac:dyDescent="0.25">
      <c r="J2" s="16" t="s">
        <v>640</v>
      </c>
    </row>
    <row r="3" spans="2:10" ht="409.5" x14ac:dyDescent="0.25">
      <c r="J3" s="1" t="s">
        <v>641</v>
      </c>
    </row>
    <row r="4" spans="2:10" ht="409.5" x14ac:dyDescent="0.25">
      <c r="J4" s="1" t="s">
        <v>642</v>
      </c>
    </row>
    <row r="5" spans="2:10" ht="409.5" x14ac:dyDescent="0.25">
      <c r="J5" s="1" t="s">
        <v>643</v>
      </c>
    </row>
    <row r="6" spans="2:10" ht="409.5" x14ac:dyDescent="0.25">
      <c r="J6" s="1" t="s">
        <v>644</v>
      </c>
    </row>
    <row r="7" spans="2:10" ht="409.5" x14ac:dyDescent="0.25">
      <c r="J7" s="1" t="s">
        <v>645</v>
      </c>
    </row>
    <row r="8" spans="2:10" ht="409.5" x14ac:dyDescent="0.25">
      <c r="J8" s="1" t="s">
        <v>646</v>
      </c>
    </row>
    <row r="9" spans="2:10" ht="409.5" x14ac:dyDescent="0.25">
      <c r="J9" s="1" t="s">
        <v>647</v>
      </c>
    </row>
    <row r="10" spans="2:10" ht="409.5" x14ac:dyDescent="0.25">
      <c r="J10" s="1" t="s">
        <v>648</v>
      </c>
    </row>
    <row r="11" spans="2:10" ht="409.5" x14ac:dyDescent="0.25">
      <c r="J11" s="1" t="s">
        <v>649</v>
      </c>
    </row>
    <row r="12" spans="2:10" ht="409.5" x14ac:dyDescent="0.25">
      <c r="J12" s="1" t="s">
        <v>650</v>
      </c>
    </row>
    <row r="13" spans="2:10" ht="409.5" x14ac:dyDescent="0.25">
      <c r="J13" s="1" t="s">
        <v>651</v>
      </c>
    </row>
    <row r="14" spans="2:10" ht="409.5" x14ac:dyDescent="0.25">
      <c r="J14" s="1" t="s">
        <v>652</v>
      </c>
    </row>
    <row r="15" spans="2:10" ht="409.5" x14ac:dyDescent="0.25">
      <c r="J15" s="1" t="s">
        <v>653</v>
      </c>
    </row>
    <row r="16" spans="2:10" ht="409.5" x14ac:dyDescent="0.25">
      <c r="J16" s="1" t="s">
        <v>654</v>
      </c>
    </row>
    <row r="17" spans="10:10" ht="409.5" x14ac:dyDescent="0.25">
      <c r="J17" s="1" t="s">
        <v>655</v>
      </c>
    </row>
    <row r="18" spans="10:10" ht="409.5" x14ac:dyDescent="0.25">
      <c r="J18" s="1" t="s">
        <v>656</v>
      </c>
    </row>
    <row r="19" spans="10:10" ht="409.5" x14ac:dyDescent="0.25">
      <c r="J19" s="1" t="s">
        <v>657</v>
      </c>
    </row>
    <row r="20" spans="10:10" ht="409.5" x14ac:dyDescent="0.25">
      <c r="J20" s="1" t="s">
        <v>658</v>
      </c>
    </row>
    <row r="21" spans="10:10" ht="409.5" x14ac:dyDescent="0.25">
      <c r="J21" s="1" t="s">
        <v>659</v>
      </c>
    </row>
    <row r="22" spans="10:10" ht="409.5" x14ac:dyDescent="0.25">
      <c r="J22" s="1" t="s">
        <v>660</v>
      </c>
    </row>
    <row r="23" spans="10:10" ht="409.5" x14ac:dyDescent="0.25">
      <c r="J23" s="1" t="s">
        <v>661</v>
      </c>
    </row>
    <row r="24" spans="10:10" ht="409.5" x14ac:dyDescent="0.25">
      <c r="J24" s="1" t="s">
        <v>662</v>
      </c>
    </row>
    <row r="25" spans="10:10" ht="409.5" x14ac:dyDescent="0.25">
      <c r="J25" s="1" t="s">
        <v>663</v>
      </c>
    </row>
    <row r="26" spans="10:10" ht="409.5" x14ac:dyDescent="0.25">
      <c r="J26" s="1" t="s">
        <v>664</v>
      </c>
    </row>
    <row r="27" spans="10:10" ht="409.5" x14ac:dyDescent="0.25">
      <c r="J27" s="1" t="s">
        <v>665</v>
      </c>
    </row>
    <row r="28" spans="10:10" ht="409.5" x14ac:dyDescent="0.25">
      <c r="J28" s="1" t="s">
        <v>666</v>
      </c>
    </row>
    <row r="29" spans="10:10" ht="409.5" x14ac:dyDescent="0.25">
      <c r="J29" s="1" t="s">
        <v>667</v>
      </c>
    </row>
    <row r="30" spans="10:10" ht="409.5" x14ac:dyDescent="0.25">
      <c r="J30" s="1" t="s">
        <v>668</v>
      </c>
    </row>
    <row r="31" spans="10:10" ht="409.5" x14ac:dyDescent="0.25">
      <c r="J31" s="1" t="s">
        <v>669</v>
      </c>
    </row>
    <row r="32" spans="10:10" ht="409.5" x14ac:dyDescent="0.25">
      <c r="J32" s="1" t="s">
        <v>670</v>
      </c>
    </row>
    <row r="33" spans="10:10" ht="409.5" x14ac:dyDescent="0.25">
      <c r="J33" s="1" t="s">
        <v>671</v>
      </c>
    </row>
    <row r="34" spans="10:10" ht="409.5" x14ac:dyDescent="0.25">
      <c r="J34" s="1" t="s">
        <v>672</v>
      </c>
    </row>
    <row r="35" spans="10:10" ht="409.5" x14ac:dyDescent="0.25">
      <c r="J35" s="1" t="s">
        <v>673</v>
      </c>
    </row>
    <row r="36" spans="10:10" ht="409.5" x14ac:dyDescent="0.25">
      <c r="J36" s="1" t="s">
        <v>674</v>
      </c>
    </row>
    <row r="37" spans="10:10" ht="409.5" x14ac:dyDescent="0.25">
      <c r="J37" s="1" t="s">
        <v>675</v>
      </c>
    </row>
    <row r="38" spans="10:10" ht="409.5" x14ac:dyDescent="0.25">
      <c r="J38" s="1" t="s">
        <v>676</v>
      </c>
    </row>
    <row r="39" spans="10:10" ht="409.5" x14ac:dyDescent="0.25">
      <c r="J39" s="1" t="s">
        <v>677</v>
      </c>
    </row>
    <row r="40" spans="10:10" ht="409.5" x14ac:dyDescent="0.25">
      <c r="J40" s="1" t="s">
        <v>678</v>
      </c>
    </row>
    <row r="41" spans="10:10" ht="409.5" x14ac:dyDescent="0.25">
      <c r="J41" s="1" t="s">
        <v>679</v>
      </c>
    </row>
    <row r="42" spans="10:10" ht="409.5" x14ac:dyDescent="0.25">
      <c r="J42" s="1" t="s">
        <v>680</v>
      </c>
    </row>
    <row r="43" spans="10:10" ht="409.5" x14ac:dyDescent="0.25">
      <c r="J43" s="1" t="s">
        <v>681</v>
      </c>
    </row>
    <row r="44" spans="10:10" ht="409.5" x14ac:dyDescent="0.25">
      <c r="J44" s="1" t="s">
        <v>682</v>
      </c>
    </row>
    <row r="45" spans="10:10" ht="409.5" x14ac:dyDescent="0.25">
      <c r="J45" s="1" t="s">
        <v>683</v>
      </c>
    </row>
    <row r="46" spans="10:10" ht="409.5" x14ac:dyDescent="0.25">
      <c r="J46" s="1" t="s">
        <v>684</v>
      </c>
    </row>
    <row r="47" spans="10:10" ht="409.5" x14ac:dyDescent="0.25">
      <c r="J47" s="1" t="s">
        <v>685</v>
      </c>
    </row>
    <row r="48" spans="10:10" ht="409.5" x14ac:dyDescent="0.25">
      <c r="J48" s="1" t="s">
        <v>686</v>
      </c>
    </row>
    <row r="49" spans="10:10" ht="409.5" x14ac:dyDescent="0.25">
      <c r="J49" s="1" t="s">
        <v>687</v>
      </c>
    </row>
    <row r="50" spans="10:10" ht="409.5" x14ac:dyDescent="0.25">
      <c r="J50" s="1" t="s">
        <v>688</v>
      </c>
    </row>
    <row r="51" spans="10:10" ht="409.5" x14ac:dyDescent="0.25">
      <c r="J51" s="1" t="s">
        <v>689</v>
      </c>
    </row>
    <row r="52" spans="10:10" ht="409.5" x14ac:dyDescent="0.25">
      <c r="J52" s="1" t="s">
        <v>690</v>
      </c>
    </row>
    <row r="53" spans="10:10" ht="409.5" x14ac:dyDescent="0.25">
      <c r="J53" s="1" t="s">
        <v>691</v>
      </c>
    </row>
    <row r="54" spans="10:10" ht="409.5" x14ac:dyDescent="0.25">
      <c r="J54" s="1" t="s">
        <v>692</v>
      </c>
    </row>
    <row r="55" spans="10:10" ht="409.5" x14ac:dyDescent="0.25">
      <c r="J55" s="1" t="s">
        <v>693</v>
      </c>
    </row>
    <row r="56" spans="10:10" ht="409.5" x14ac:dyDescent="0.25">
      <c r="J56" s="1" t="s">
        <v>694</v>
      </c>
    </row>
    <row r="57" spans="10:10" ht="409.5" x14ac:dyDescent="0.25">
      <c r="J57" s="1" t="s">
        <v>695</v>
      </c>
    </row>
    <row r="58" spans="10:10" ht="409.5" x14ac:dyDescent="0.25">
      <c r="J58" s="1" t="s">
        <v>696</v>
      </c>
    </row>
    <row r="59" spans="10:10" ht="409.5" x14ac:dyDescent="0.25">
      <c r="J59" s="1" t="s">
        <v>697</v>
      </c>
    </row>
    <row r="60" spans="10:10" ht="409.5" x14ac:dyDescent="0.25">
      <c r="J60" s="1" t="s">
        <v>698</v>
      </c>
    </row>
    <row r="61" spans="10:10" ht="409.5" x14ac:dyDescent="0.25">
      <c r="J61" s="1" t="s">
        <v>699</v>
      </c>
    </row>
    <row r="62" spans="10:10" x14ac:dyDescent="0.25">
      <c r="J62" s="1"/>
    </row>
    <row r="63" spans="10:10" x14ac:dyDescent="0.25">
      <c r="J63" s="1"/>
    </row>
    <row r="64" spans="10:10" x14ac:dyDescent="0.25">
      <c r="J64" s="1"/>
    </row>
    <row r="65" spans="10:10" x14ac:dyDescent="0.25">
      <c r="J65" s="1"/>
    </row>
    <row r="66" spans="10:10" x14ac:dyDescent="0.25">
      <c r="J66" s="1"/>
    </row>
    <row r="67" spans="10:10" x14ac:dyDescent="0.25">
      <c r="J67" s="1"/>
    </row>
    <row r="68" spans="10:10" x14ac:dyDescent="0.25">
      <c r="J68" s="1"/>
    </row>
    <row r="69" spans="10:10" x14ac:dyDescent="0.25">
      <c r="J69" s="1"/>
    </row>
    <row r="70" spans="10:10" x14ac:dyDescent="0.25">
      <c r="J70" s="1"/>
    </row>
    <row r="71" spans="10:10" x14ac:dyDescent="0.25">
      <c r="J71" s="1"/>
    </row>
    <row r="72" spans="10:10" x14ac:dyDescent="0.25">
      <c r="J72" s="1"/>
    </row>
    <row r="73" spans="10:10" x14ac:dyDescent="0.25">
      <c r="J73" s="1"/>
    </row>
    <row r="74" spans="10:10" x14ac:dyDescent="0.25">
      <c r="J74" s="1"/>
    </row>
    <row r="75" spans="10:10" x14ac:dyDescent="0.25">
      <c r="J75" s="1"/>
    </row>
    <row r="76" spans="10:10" x14ac:dyDescent="0.25">
      <c r="J76" s="1"/>
    </row>
    <row r="77" spans="10:10" x14ac:dyDescent="0.25">
      <c r="J77" s="1"/>
    </row>
    <row r="78" spans="10:10" x14ac:dyDescent="0.25">
      <c r="J78" s="1"/>
    </row>
    <row r="79" spans="10:10" x14ac:dyDescent="0.25">
      <c r="J79" s="1"/>
    </row>
    <row r="80" spans="10:10" x14ac:dyDescent="0.25">
      <c r="J80" s="1"/>
    </row>
    <row r="81" spans="10:10" x14ac:dyDescent="0.25">
      <c r="J81" s="1"/>
    </row>
    <row r="82" spans="10:10" x14ac:dyDescent="0.25">
      <c r="J82" s="1"/>
    </row>
    <row r="83" spans="10:10" x14ac:dyDescent="0.25">
      <c r="J83" s="1"/>
    </row>
    <row r="84" spans="10:10" x14ac:dyDescent="0.25">
      <c r="J84" s="1"/>
    </row>
    <row r="85" spans="10:10" x14ac:dyDescent="0.25">
      <c r="J85" s="1"/>
    </row>
    <row r="86" spans="10:10" x14ac:dyDescent="0.25">
      <c r="J86" s="1"/>
    </row>
    <row r="87" spans="10:10" x14ac:dyDescent="0.25">
      <c r="J87" s="1"/>
    </row>
    <row r="88" spans="10:10" x14ac:dyDescent="0.25">
      <c r="J88" s="1"/>
    </row>
    <row r="89" spans="10:10" x14ac:dyDescent="0.25">
      <c r="J89" s="1"/>
    </row>
    <row r="90" spans="10:10" x14ac:dyDescent="0.25">
      <c r="J90" s="1"/>
    </row>
    <row r="91" spans="10:10" x14ac:dyDescent="0.25">
      <c r="J91" s="1"/>
    </row>
    <row r="92" spans="10:10" x14ac:dyDescent="0.25">
      <c r="J92" s="1"/>
    </row>
    <row r="93" spans="10:10" x14ac:dyDescent="0.25">
      <c r="J93" s="1"/>
    </row>
    <row r="94" spans="10:10" x14ac:dyDescent="0.25">
      <c r="J94" s="1"/>
    </row>
    <row r="95" spans="10:10" x14ac:dyDescent="0.25">
      <c r="J95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1"/>
  <dimension ref="A2:E444"/>
  <sheetViews>
    <sheetView showGridLines="0" zoomScaleNormal="100" workbookViewId="0">
      <selection activeCell="B8" sqref="B8"/>
    </sheetView>
  </sheetViews>
  <sheetFormatPr defaultRowHeight="15" x14ac:dyDescent="0.25"/>
  <cols>
    <col min="1" max="1" width="166.42578125" bestFit="1" customWidth="1"/>
    <col min="2" max="2" width="22.28515625" bestFit="1" customWidth="1"/>
    <col min="3" max="3" width="15.28515625" bestFit="1" customWidth="1"/>
    <col min="4" max="4" width="13.85546875" bestFit="1" customWidth="1"/>
    <col min="5" max="5" width="14.5703125" bestFit="1" customWidth="1"/>
    <col min="6" max="6" width="13.85546875" bestFit="1" customWidth="1"/>
    <col min="7" max="7" width="14.5703125" bestFit="1" customWidth="1"/>
    <col min="8" max="8" width="13.5703125" bestFit="1" customWidth="1"/>
    <col min="9" max="9" width="9.42578125" bestFit="1" customWidth="1"/>
    <col min="10" max="10" width="13.85546875" bestFit="1" customWidth="1"/>
    <col min="11" max="11" width="14.5703125" bestFit="1" customWidth="1"/>
    <col min="12" max="12" width="17" bestFit="1" customWidth="1"/>
    <col min="13" max="13" width="26.7109375" bestFit="1" customWidth="1"/>
    <col min="14" max="14" width="23.28515625" bestFit="1" customWidth="1"/>
    <col min="15" max="15" width="26.42578125" bestFit="1" customWidth="1"/>
    <col min="16" max="16" width="10.140625" bestFit="1" customWidth="1"/>
    <col min="17" max="17" width="10" bestFit="1" customWidth="1"/>
    <col min="18" max="18" width="11.28515625" bestFit="1" customWidth="1"/>
    <col min="19" max="19" width="17" bestFit="1" customWidth="1"/>
    <col min="20" max="20" width="5" bestFit="1" customWidth="1"/>
    <col min="21" max="21" width="11.7109375" bestFit="1" customWidth="1"/>
    <col min="22" max="22" width="14.5703125" bestFit="1" customWidth="1"/>
    <col min="23" max="23" width="11.7109375" bestFit="1" customWidth="1"/>
    <col min="24" max="24" width="13.85546875" bestFit="1" customWidth="1"/>
    <col min="25" max="25" width="11.7109375" bestFit="1" customWidth="1"/>
    <col min="26" max="26" width="14.5703125" bestFit="1" customWidth="1"/>
    <col min="27" max="27" width="7.140625" bestFit="1" customWidth="1"/>
    <col min="28" max="28" width="13.5703125" bestFit="1" customWidth="1"/>
    <col min="29" max="29" width="11.7109375" bestFit="1" customWidth="1"/>
    <col min="30" max="30" width="8.28515625" bestFit="1" customWidth="1"/>
    <col min="31" max="31" width="7.140625" bestFit="1" customWidth="1"/>
    <col min="32" max="32" width="13.85546875" bestFit="1" customWidth="1"/>
    <col min="33" max="33" width="11.7109375" bestFit="1" customWidth="1"/>
    <col min="34" max="34" width="14.5703125" bestFit="1" customWidth="1"/>
    <col min="35" max="35" width="12.42578125" bestFit="1" customWidth="1"/>
    <col min="36" max="36" width="13.85546875" bestFit="1" customWidth="1"/>
    <col min="37" max="37" width="7.140625" bestFit="1" customWidth="1"/>
    <col min="38" max="38" width="13.85546875" bestFit="1" customWidth="1"/>
    <col min="39" max="39" width="7.140625" bestFit="1" customWidth="1"/>
    <col min="40" max="40" width="13.5703125" bestFit="1" customWidth="1"/>
    <col min="41" max="41" width="7.140625" bestFit="1" customWidth="1"/>
    <col min="42" max="42" width="8.28515625" bestFit="1" customWidth="1"/>
    <col min="43" max="43" width="7.140625" bestFit="1" customWidth="1"/>
    <col min="44" max="44" width="8.28515625" bestFit="1" customWidth="1"/>
    <col min="45" max="45" width="7.140625" bestFit="1" customWidth="1"/>
  </cols>
  <sheetData>
    <row r="2" spans="1:3" x14ac:dyDescent="0.25">
      <c r="A2" s="224" t="s">
        <v>420</v>
      </c>
    </row>
    <row r="3" spans="1:3" ht="30" x14ac:dyDescent="0.25">
      <c r="B3" s="246" t="s">
        <v>615</v>
      </c>
    </row>
    <row r="4" spans="1:3" x14ac:dyDescent="0.25">
      <c r="A4" s="14" t="s">
        <v>237</v>
      </c>
      <c r="B4" s="15" t="s">
        <v>421</v>
      </c>
    </row>
    <row r="5" spans="1:3" x14ac:dyDescent="0.25">
      <c r="A5" s="14" t="s">
        <v>236</v>
      </c>
      <c r="B5" s="15" t="s">
        <v>638</v>
      </c>
    </row>
    <row r="6" spans="1:3" x14ac:dyDescent="0.25">
      <c r="A6" s="14" t="s">
        <v>407</v>
      </c>
      <c r="B6" s="15" t="s">
        <v>630</v>
      </c>
    </row>
    <row r="7" spans="1:3" x14ac:dyDescent="0.25">
      <c r="A7" s="14" t="s">
        <v>2</v>
      </c>
      <c r="B7" s="15" t="s">
        <v>634</v>
      </c>
    </row>
    <row r="8" spans="1:3" x14ac:dyDescent="0.25">
      <c r="A8" s="261" t="s">
        <v>0</v>
      </c>
      <c r="B8" s="3" t="s">
        <v>635</v>
      </c>
      <c r="C8" s="3" t="s">
        <v>637</v>
      </c>
    </row>
    <row r="9" spans="1:3" x14ac:dyDescent="0.25">
      <c r="A9" s="265" t="s">
        <v>3</v>
      </c>
      <c r="B9" s="2">
        <v>298659321.94</v>
      </c>
      <c r="C9" s="2">
        <v>272875682.88999999</v>
      </c>
    </row>
    <row r="10" spans="1:3" x14ac:dyDescent="0.25">
      <c r="A10" s="6" t="s">
        <v>4</v>
      </c>
      <c r="B10" s="2">
        <v>163812466.18000001</v>
      </c>
      <c r="C10" s="2">
        <v>161098943.47</v>
      </c>
    </row>
    <row r="11" spans="1:3" x14ac:dyDescent="0.25">
      <c r="A11" s="7" t="s">
        <v>5</v>
      </c>
      <c r="B11" s="2">
        <v>1287926.17</v>
      </c>
      <c r="C11" s="2">
        <v>1642653.91</v>
      </c>
    </row>
    <row r="12" spans="1:3" x14ac:dyDescent="0.25">
      <c r="A12" s="9" t="s">
        <v>6</v>
      </c>
      <c r="B12" s="2">
        <v>0</v>
      </c>
      <c r="C12" s="2">
        <v>0</v>
      </c>
    </row>
    <row r="13" spans="1:3" x14ac:dyDescent="0.25">
      <c r="A13" s="12" t="s">
        <v>7</v>
      </c>
      <c r="B13" s="2">
        <v>0</v>
      </c>
      <c r="C13" s="2">
        <v>0</v>
      </c>
    </row>
    <row r="14" spans="1:3" x14ac:dyDescent="0.25">
      <c r="A14" s="12" t="s">
        <v>8</v>
      </c>
      <c r="B14" s="2">
        <v>0</v>
      </c>
      <c r="C14" s="2">
        <v>0</v>
      </c>
    </row>
    <row r="15" spans="1:3" x14ac:dyDescent="0.25">
      <c r="A15" s="9" t="s">
        <v>9</v>
      </c>
      <c r="B15" s="2">
        <v>0</v>
      </c>
      <c r="C15" s="2">
        <v>0</v>
      </c>
    </row>
    <row r="16" spans="1:3" x14ac:dyDescent="0.25">
      <c r="A16" s="12" t="s">
        <v>10</v>
      </c>
      <c r="B16" s="2">
        <v>0</v>
      </c>
      <c r="C16" s="2">
        <v>0</v>
      </c>
    </row>
    <row r="17" spans="1:3" x14ac:dyDescent="0.25">
      <c r="A17" s="12" t="s">
        <v>11</v>
      </c>
      <c r="B17" s="2">
        <v>0</v>
      </c>
      <c r="C17" s="2">
        <v>0</v>
      </c>
    </row>
    <row r="18" spans="1:3" x14ac:dyDescent="0.25">
      <c r="A18" s="9" t="s">
        <v>12</v>
      </c>
      <c r="B18" s="2">
        <v>0</v>
      </c>
      <c r="C18" s="2">
        <v>0</v>
      </c>
    </row>
    <row r="19" spans="1:3" ht="25.5" x14ac:dyDescent="0.25">
      <c r="A19" s="18" t="s">
        <v>13</v>
      </c>
      <c r="B19" s="2">
        <v>0</v>
      </c>
      <c r="C19" s="2">
        <v>0</v>
      </c>
    </row>
    <row r="20" spans="1:3" ht="25.5" x14ac:dyDescent="0.25">
      <c r="A20" s="18" t="s">
        <v>14</v>
      </c>
      <c r="B20" s="2">
        <v>0</v>
      </c>
      <c r="C20" s="2">
        <v>0</v>
      </c>
    </row>
    <row r="21" spans="1:3" x14ac:dyDescent="0.25">
      <c r="A21" s="12" t="s">
        <v>15</v>
      </c>
      <c r="B21" s="2">
        <v>0</v>
      </c>
      <c r="C21" s="2">
        <v>0</v>
      </c>
    </row>
    <row r="22" spans="1:3" x14ac:dyDescent="0.25">
      <c r="A22" s="12" t="s">
        <v>16</v>
      </c>
      <c r="B22" s="2">
        <v>0</v>
      </c>
      <c r="C22" s="2">
        <v>0</v>
      </c>
    </row>
    <row r="23" spans="1:3" x14ac:dyDescent="0.25">
      <c r="A23" s="9" t="s">
        <v>17</v>
      </c>
      <c r="B23" s="2">
        <v>0</v>
      </c>
      <c r="C23" s="2">
        <v>161459.68</v>
      </c>
    </row>
    <row r="24" spans="1:3" x14ac:dyDescent="0.25">
      <c r="A24" s="12" t="s">
        <v>531</v>
      </c>
      <c r="B24" s="2">
        <v>0</v>
      </c>
      <c r="C24" s="2">
        <v>0</v>
      </c>
    </row>
    <row r="25" spans="1:3" x14ac:dyDescent="0.25">
      <c r="A25" s="12" t="s">
        <v>532</v>
      </c>
      <c r="B25" s="2">
        <v>0</v>
      </c>
      <c r="C25" s="2">
        <v>0</v>
      </c>
    </row>
    <row r="26" spans="1:3" x14ac:dyDescent="0.25">
      <c r="A26" s="12" t="s">
        <v>533</v>
      </c>
      <c r="B26" s="2">
        <v>0</v>
      </c>
      <c r="C26" s="2">
        <v>0</v>
      </c>
    </row>
    <row r="27" spans="1:3" x14ac:dyDescent="0.25">
      <c r="A27" s="11" t="s">
        <v>534</v>
      </c>
      <c r="B27" s="2">
        <v>0</v>
      </c>
      <c r="C27" s="2">
        <v>161459.68</v>
      </c>
    </row>
    <row r="28" spans="1:3" x14ac:dyDescent="0.25">
      <c r="A28" s="5" t="s">
        <v>535</v>
      </c>
      <c r="B28" s="2">
        <v>0</v>
      </c>
      <c r="C28" s="2">
        <v>161459.68</v>
      </c>
    </row>
    <row r="29" spans="1:3" x14ac:dyDescent="0.25">
      <c r="A29" s="4" t="s">
        <v>536</v>
      </c>
      <c r="B29" s="2">
        <v>0</v>
      </c>
      <c r="C29" s="2">
        <v>0</v>
      </c>
    </row>
    <row r="30" spans="1:3" x14ac:dyDescent="0.25">
      <c r="A30" s="13" t="s">
        <v>537</v>
      </c>
      <c r="B30" s="2">
        <v>0</v>
      </c>
      <c r="C30" s="2">
        <v>0</v>
      </c>
    </row>
    <row r="31" spans="1:3" x14ac:dyDescent="0.25">
      <c r="A31" s="13" t="s">
        <v>538</v>
      </c>
      <c r="B31" s="2">
        <v>0</v>
      </c>
      <c r="C31" s="2">
        <v>0</v>
      </c>
    </row>
    <row r="32" spans="1:3" x14ac:dyDescent="0.25">
      <c r="A32" s="5" t="s">
        <v>539</v>
      </c>
      <c r="B32" s="2">
        <v>0</v>
      </c>
      <c r="C32" s="2">
        <v>0</v>
      </c>
    </row>
    <row r="33" spans="1:3" x14ac:dyDescent="0.25">
      <c r="A33" s="5" t="s">
        <v>540</v>
      </c>
      <c r="B33" s="2">
        <v>0</v>
      </c>
      <c r="C33" s="2">
        <v>0</v>
      </c>
    </row>
    <row r="34" spans="1:3" x14ac:dyDescent="0.25">
      <c r="A34" s="9" t="s">
        <v>18</v>
      </c>
      <c r="B34" s="2">
        <v>1287926.17</v>
      </c>
      <c r="C34" s="2">
        <v>1481194.23</v>
      </c>
    </row>
    <row r="35" spans="1:3" x14ac:dyDescent="0.25">
      <c r="A35" s="12" t="s">
        <v>19</v>
      </c>
      <c r="B35" s="2">
        <v>15425212.98</v>
      </c>
      <c r="C35" s="2">
        <v>16115878.16</v>
      </c>
    </row>
    <row r="36" spans="1:3" x14ac:dyDescent="0.25">
      <c r="A36" s="12" t="s">
        <v>20</v>
      </c>
      <c r="B36" s="2">
        <v>14252979.220000001</v>
      </c>
      <c r="C36" s="2">
        <v>14743286.35</v>
      </c>
    </row>
    <row r="37" spans="1:3" x14ac:dyDescent="0.25">
      <c r="A37" s="11" t="s">
        <v>21</v>
      </c>
      <c r="B37" s="2">
        <v>38765.379999999997</v>
      </c>
      <c r="C37" s="2">
        <v>38765.379999999997</v>
      </c>
    </row>
    <row r="38" spans="1:3" x14ac:dyDescent="0.25">
      <c r="A38" s="5" t="s">
        <v>541</v>
      </c>
      <c r="B38" s="2">
        <v>38765.379999999997</v>
      </c>
      <c r="C38" s="2">
        <v>38765.379999999997</v>
      </c>
    </row>
    <row r="39" spans="1:3" x14ac:dyDescent="0.25">
      <c r="A39" s="5" t="s">
        <v>542</v>
      </c>
      <c r="B39" s="2">
        <v>0</v>
      </c>
      <c r="C39" s="2">
        <v>0</v>
      </c>
    </row>
    <row r="40" spans="1:3" x14ac:dyDescent="0.25">
      <c r="A40" s="11" t="s">
        <v>22</v>
      </c>
      <c r="B40" s="2">
        <v>38765.379999999997</v>
      </c>
      <c r="C40" s="2">
        <v>38765.379999999997</v>
      </c>
    </row>
    <row r="41" spans="1:3" x14ac:dyDescent="0.25">
      <c r="A41" s="5" t="s">
        <v>543</v>
      </c>
      <c r="B41" s="2">
        <v>38765.379999999997</v>
      </c>
      <c r="C41" s="2">
        <v>38765.379999999997</v>
      </c>
    </row>
    <row r="42" spans="1:3" x14ac:dyDescent="0.25">
      <c r="A42" s="5" t="s">
        <v>544</v>
      </c>
      <c r="B42" s="2">
        <v>0</v>
      </c>
      <c r="C42" s="2">
        <v>0</v>
      </c>
    </row>
    <row r="43" spans="1:3" x14ac:dyDescent="0.25">
      <c r="A43" s="12" t="s">
        <v>23</v>
      </c>
      <c r="B43" s="2">
        <v>0</v>
      </c>
      <c r="C43" s="2">
        <v>0</v>
      </c>
    </row>
    <row r="44" spans="1:3" x14ac:dyDescent="0.25">
      <c r="A44" s="12" t="s">
        <v>24</v>
      </c>
      <c r="B44" s="2">
        <v>0</v>
      </c>
      <c r="C44" s="2">
        <v>0</v>
      </c>
    </row>
    <row r="45" spans="1:3" x14ac:dyDescent="0.25">
      <c r="A45" s="12" t="s">
        <v>25</v>
      </c>
      <c r="B45" s="2">
        <v>572110.31000000006</v>
      </c>
      <c r="C45" s="2">
        <v>572110.31000000006</v>
      </c>
    </row>
    <row r="46" spans="1:3" x14ac:dyDescent="0.25">
      <c r="A46" s="12" t="s">
        <v>26</v>
      </c>
      <c r="B46" s="2">
        <v>456417.9</v>
      </c>
      <c r="C46" s="2">
        <v>463507.89</v>
      </c>
    </row>
    <row r="47" spans="1:3" x14ac:dyDescent="0.25">
      <c r="A47" s="9" t="s">
        <v>27</v>
      </c>
      <c r="B47" s="2">
        <v>0</v>
      </c>
      <c r="C47" s="2">
        <v>0</v>
      </c>
    </row>
    <row r="48" spans="1:3" x14ac:dyDescent="0.25">
      <c r="A48" s="12" t="s">
        <v>28</v>
      </c>
      <c r="B48" s="2">
        <v>0</v>
      </c>
      <c r="C48" s="2">
        <v>0</v>
      </c>
    </row>
    <row r="49" spans="1:3" x14ac:dyDescent="0.25">
      <c r="A49" s="12" t="s">
        <v>29</v>
      </c>
      <c r="B49" s="2">
        <v>0</v>
      </c>
      <c r="C49" s="2">
        <v>0</v>
      </c>
    </row>
    <row r="50" spans="1:3" x14ac:dyDescent="0.25">
      <c r="A50" s="12" t="s">
        <v>30</v>
      </c>
      <c r="B50" s="2">
        <v>0</v>
      </c>
      <c r="C50" s="2">
        <v>0</v>
      </c>
    </row>
    <row r="51" spans="1:3" x14ac:dyDescent="0.25">
      <c r="A51" s="12" t="s">
        <v>31</v>
      </c>
      <c r="B51" s="2">
        <v>0</v>
      </c>
      <c r="C51" s="2">
        <v>0</v>
      </c>
    </row>
    <row r="52" spans="1:3" x14ac:dyDescent="0.25">
      <c r="A52" s="7" t="s">
        <v>32</v>
      </c>
      <c r="B52" s="2">
        <v>162495440.00999999</v>
      </c>
      <c r="C52" s="2">
        <v>159427189.56</v>
      </c>
    </row>
    <row r="53" spans="1:3" x14ac:dyDescent="0.25">
      <c r="A53" s="9" t="s">
        <v>33</v>
      </c>
      <c r="B53" s="2">
        <v>2013994.28</v>
      </c>
      <c r="C53" s="2">
        <v>2013994.28</v>
      </c>
    </row>
    <row r="54" spans="1:3" x14ac:dyDescent="0.25">
      <c r="A54" s="12" t="s">
        <v>34</v>
      </c>
      <c r="B54" s="2">
        <v>23708.51</v>
      </c>
      <c r="C54" s="2">
        <v>23708.51</v>
      </c>
    </row>
    <row r="55" spans="1:3" x14ac:dyDescent="0.25">
      <c r="A55" s="12" t="s">
        <v>35</v>
      </c>
      <c r="B55" s="2">
        <v>1990285.77</v>
      </c>
      <c r="C55" s="2">
        <v>1990285.77</v>
      </c>
    </row>
    <row r="56" spans="1:3" x14ac:dyDescent="0.25">
      <c r="A56" s="9" t="s">
        <v>36</v>
      </c>
      <c r="B56" s="2">
        <v>136385252.66999999</v>
      </c>
      <c r="C56" s="2">
        <v>132555387.56999999</v>
      </c>
    </row>
    <row r="57" spans="1:3" x14ac:dyDescent="0.25">
      <c r="A57" s="11" t="s">
        <v>37</v>
      </c>
      <c r="B57" s="2">
        <v>463076.5</v>
      </c>
      <c r="C57" s="2">
        <v>459041.79</v>
      </c>
    </row>
    <row r="58" spans="1:3" x14ac:dyDescent="0.25">
      <c r="A58" s="4" t="s">
        <v>38</v>
      </c>
      <c r="B58" s="2">
        <v>901646.96</v>
      </c>
      <c r="C58" s="2">
        <v>925314.96</v>
      </c>
    </row>
    <row r="59" spans="1:3" x14ac:dyDescent="0.25">
      <c r="A59" s="13" t="s">
        <v>545</v>
      </c>
      <c r="B59" s="2">
        <v>883976.73</v>
      </c>
      <c r="C59" s="2">
        <v>883976.73</v>
      </c>
    </row>
    <row r="60" spans="1:3" x14ac:dyDescent="0.25">
      <c r="A60" s="13" t="s">
        <v>546</v>
      </c>
      <c r="B60" s="2">
        <v>17670.23</v>
      </c>
      <c r="C60" s="2">
        <v>41338.230000000003</v>
      </c>
    </row>
    <row r="61" spans="1:3" x14ac:dyDescent="0.25">
      <c r="A61" s="4" t="s">
        <v>39</v>
      </c>
      <c r="B61" s="2">
        <v>438570.46</v>
      </c>
      <c r="C61" s="2">
        <v>466273.17</v>
      </c>
    </row>
    <row r="62" spans="1:3" x14ac:dyDescent="0.25">
      <c r="A62" s="13" t="s">
        <v>547</v>
      </c>
      <c r="B62" s="2">
        <v>420900.23</v>
      </c>
      <c r="C62" s="2">
        <v>447419.54</v>
      </c>
    </row>
    <row r="63" spans="1:3" x14ac:dyDescent="0.25">
      <c r="A63" s="13" t="s">
        <v>548</v>
      </c>
      <c r="B63" s="2">
        <v>17670.23</v>
      </c>
      <c r="C63" s="2">
        <v>18853.63</v>
      </c>
    </row>
    <row r="64" spans="1:3" x14ac:dyDescent="0.25">
      <c r="A64" s="11" t="s">
        <v>40</v>
      </c>
      <c r="B64" s="2">
        <v>135922176.16999999</v>
      </c>
      <c r="C64" s="2">
        <v>132096345.78</v>
      </c>
    </row>
    <row r="65" spans="1:3" x14ac:dyDescent="0.25">
      <c r="A65" s="4" t="s">
        <v>41</v>
      </c>
      <c r="B65" s="2">
        <v>310748861.32999998</v>
      </c>
      <c r="C65" s="2">
        <v>315826829.42000002</v>
      </c>
    </row>
    <row r="66" spans="1:3" x14ac:dyDescent="0.25">
      <c r="A66" s="13" t="s">
        <v>549</v>
      </c>
      <c r="B66" s="2">
        <v>310671897.06999999</v>
      </c>
      <c r="C66" s="2">
        <v>315749865.16000003</v>
      </c>
    </row>
    <row r="67" spans="1:3" x14ac:dyDescent="0.25">
      <c r="A67" s="13" t="s">
        <v>550</v>
      </c>
      <c r="B67" s="2">
        <v>76964.259999999995</v>
      </c>
      <c r="C67" s="2">
        <v>76964.259999999995</v>
      </c>
    </row>
    <row r="68" spans="1:3" x14ac:dyDescent="0.25">
      <c r="A68" s="4" t="s">
        <v>42</v>
      </c>
      <c r="B68" s="2">
        <v>174826685.16</v>
      </c>
      <c r="C68" s="2">
        <v>183730483.63999999</v>
      </c>
    </row>
    <row r="69" spans="1:3" x14ac:dyDescent="0.25">
      <c r="A69" s="13" t="s">
        <v>551</v>
      </c>
      <c r="B69" s="2">
        <v>174749720.90000001</v>
      </c>
      <c r="C69" s="2">
        <v>183653519.38</v>
      </c>
    </row>
    <row r="70" spans="1:3" x14ac:dyDescent="0.25">
      <c r="A70" s="13" t="s">
        <v>552</v>
      </c>
      <c r="B70" s="2">
        <v>76964.259999999995</v>
      </c>
      <c r="C70" s="2">
        <v>76964.259999999995</v>
      </c>
    </row>
    <row r="71" spans="1:3" x14ac:dyDescent="0.25">
      <c r="A71" s="9" t="s">
        <v>43</v>
      </c>
      <c r="B71" s="2">
        <v>856453.24</v>
      </c>
      <c r="C71" s="2">
        <v>707094.49</v>
      </c>
    </row>
    <row r="72" spans="1:3" x14ac:dyDescent="0.25">
      <c r="A72" s="11" t="s">
        <v>44</v>
      </c>
      <c r="B72" s="2">
        <v>35065329.340000004</v>
      </c>
      <c r="C72" s="2">
        <v>35203547.25</v>
      </c>
    </row>
    <row r="73" spans="1:3" x14ac:dyDescent="0.25">
      <c r="A73" s="5" t="s">
        <v>553</v>
      </c>
      <c r="B73" s="2">
        <v>0</v>
      </c>
      <c r="C73" s="2">
        <v>0</v>
      </c>
    </row>
    <row r="74" spans="1:3" x14ac:dyDescent="0.25">
      <c r="A74" s="5" t="s">
        <v>554</v>
      </c>
      <c r="B74" s="2">
        <v>35065329.340000004</v>
      </c>
      <c r="C74" s="2">
        <v>35203547.25</v>
      </c>
    </row>
    <row r="75" spans="1:3" x14ac:dyDescent="0.25">
      <c r="A75" s="11" t="s">
        <v>45</v>
      </c>
      <c r="B75" s="2">
        <v>34208876.100000001</v>
      </c>
      <c r="C75" s="2">
        <v>34496452.759999998</v>
      </c>
    </row>
    <row r="76" spans="1:3" x14ac:dyDescent="0.25">
      <c r="A76" s="5" t="s">
        <v>555</v>
      </c>
      <c r="B76" s="2">
        <v>0</v>
      </c>
      <c r="C76" s="2">
        <v>0</v>
      </c>
    </row>
    <row r="77" spans="1:3" x14ac:dyDescent="0.25">
      <c r="A77" s="5" t="s">
        <v>556</v>
      </c>
      <c r="B77" s="2">
        <v>34208876.100000001</v>
      </c>
      <c r="C77" s="2">
        <v>34496452.759999998</v>
      </c>
    </row>
    <row r="78" spans="1:3" x14ac:dyDescent="0.25">
      <c r="A78" s="9" t="s">
        <v>46</v>
      </c>
      <c r="B78" s="2">
        <v>15784222.220000001</v>
      </c>
      <c r="C78" s="2">
        <v>14219290.76</v>
      </c>
    </row>
    <row r="79" spans="1:3" x14ac:dyDescent="0.25">
      <c r="A79" s="12" t="s">
        <v>47</v>
      </c>
      <c r="B79" s="2">
        <v>106936697.59</v>
      </c>
      <c r="C79" s="2">
        <v>108473813.77</v>
      </c>
    </row>
    <row r="80" spans="1:3" x14ac:dyDescent="0.25">
      <c r="A80" s="12" t="s">
        <v>48</v>
      </c>
      <c r="B80" s="2">
        <v>91152475.370000005</v>
      </c>
      <c r="C80" s="2">
        <v>94254523.010000005</v>
      </c>
    </row>
    <row r="81" spans="1:3" x14ac:dyDescent="0.25">
      <c r="A81" s="9" t="s">
        <v>49</v>
      </c>
      <c r="B81" s="2">
        <v>2642956.2999999998</v>
      </c>
      <c r="C81" s="2">
        <v>2647781.09</v>
      </c>
    </row>
    <row r="82" spans="1:3" x14ac:dyDescent="0.25">
      <c r="A82" s="12" t="s">
        <v>50</v>
      </c>
      <c r="B82" s="2">
        <v>25562185.140000001</v>
      </c>
      <c r="C82" s="2">
        <v>26595685.07</v>
      </c>
    </row>
    <row r="83" spans="1:3" x14ac:dyDescent="0.25">
      <c r="A83" s="12" t="s">
        <v>51</v>
      </c>
      <c r="B83" s="2">
        <v>22919228.84</v>
      </c>
      <c r="C83" s="2">
        <v>23947903.98</v>
      </c>
    </row>
    <row r="84" spans="1:3" x14ac:dyDescent="0.25">
      <c r="A84" s="9" t="s">
        <v>52</v>
      </c>
      <c r="B84" s="2">
        <v>485678.95</v>
      </c>
      <c r="C84" s="2">
        <v>398258.69</v>
      </c>
    </row>
    <row r="85" spans="1:3" x14ac:dyDescent="0.25">
      <c r="A85" s="12" t="s">
        <v>53</v>
      </c>
      <c r="B85" s="2">
        <v>2281138.37</v>
      </c>
      <c r="C85" s="2">
        <v>2414127.9900000002</v>
      </c>
    </row>
    <row r="86" spans="1:3" x14ac:dyDescent="0.25">
      <c r="A86" s="12" t="s">
        <v>54</v>
      </c>
      <c r="B86" s="2">
        <v>1795459.42</v>
      </c>
      <c r="C86" s="2">
        <v>2015869.3</v>
      </c>
    </row>
    <row r="87" spans="1:3" x14ac:dyDescent="0.25">
      <c r="A87" s="10" t="s">
        <v>55</v>
      </c>
      <c r="B87" s="2">
        <v>1519800</v>
      </c>
      <c r="C87" s="2">
        <v>1520300</v>
      </c>
    </row>
    <row r="88" spans="1:3" x14ac:dyDescent="0.25">
      <c r="A88" s="9" t="s">
        <v>56</v>
      </c>
      <c r="B88" s="2">
        <v>1566216.93</v>
      </c>
      <c r="C88" s="2">
        <v>1553184.98</v>
      </c>
    </row>
    <row r="89" spans="1:3" x14ac:dyDescent="0.25">
      <c r="A89" s="11" t="s">
        <v>57</v>
      </c>
      <c r="B89" s="2">
        <v>24621245.16</v>
      </c>
      <c r="C89" s="2">
        <v>25289698.539999999</v>
      </c>
    </row>
    <row r="90" spans="1:3" x14ac:dyDescent="0.25">
      <c r="A90" s="5" t="s">
        <v>557</v>
      </c>
      <c r="B90" s="2">
        <v>14552476.09</v>
      </c>
      <c r="C90" s="2">
        <v>15095143.050000001</v>
      </c>
    </row>
    <row r="91" spans="1:3" x14ac:dyDescent="0.25">
      <c r="A91" s="5" t="s">
        <v>558</v>
      </c>
      <c r="B91" s="2">
        <v>10068769.07</v>
      </c>
      <c r="C91" s="2">
        <v>10194555.49</v>
      </c>
    </row>
    <row r="92" spans="1:3" x14ac:dyDescent="0.25">
      <c r="A92" s="11" t="s">
        <v>58</v>
      </c>
      <c r="B92" s="2">
        <v>23055028.23</v>
      </c>
      <c r="C92" s="2">
        <v>23736513.559999999</v>
      </c>
    </row>
    <row r="93" spans="1:3" x14ac:dyDescent="0.25">
      <c r="A93" s="5" t="s">
        <v>559</v>
      </c>
      <c r="B93" s="2">
        <v>13269661.939999999</v>
      </c>
      <c r="C93" s="2">
        <v>13832845.970000001</v>
      </c>
    </row>
    <row r="94" spans="1:3" x14ac:dyDescent="0.25">
      <c r="A94" s="5" t="s">
        <v>560</v>
      </c>
      <c r="B94" s="2">
        <v>9785366.2899999991</v>
      </c>
      <c r="C94" s="2">
        <v>9903667.5899999999</v>
      </c>
    </row>
    <row r="95" spans="1:3" x14ac:dyDescent="0.25">
      <c r="A95" s="9" t="s">
        <v>59</v>
      </c>
      <c r="B95" s="2">
        <v>1870465.11</v>
      </c>
      <c r="C95" s="2">
        <v>4441497.3899999997</v>
      </c>
    </row>
    <row r="96" spans="1:3" x14ac:dyDescent="0.25">
      <c r="A96" s="12" t="s">
        <v>561</v>
      </c>
      <c r="B96" s="2">
        <v>0</v>
      </c>
      <c r="C96" s="2">
        <v>0</v>
      </c>
    </row>
    <row r="97" spans="1:3" x14ac:dyDescent="0.25">
      <c r="A97" s="12" t="s">
        <v>562</v>
      </c>
      <c r="B97" s="2">
        <v>1301811.81</v>
      </c>
      <c r="C97" s="2">
        <v>1546319.88</v>
      </c>
    </row>
    <row r="98" spans="1:3" x14ac:dyDescent="0.25">
      <c r="A98" s="12" t="s">
        <v>563</v>
      </c>
      <c r="B98" s="2">
        <v>17934</v>
      </c>
      <c r="C98" s="2">
        <v>17934</v>
      </c>
    </row>
    <row r="99" spans="1:3" x14ac:dyDescent="0.25">
      <c r="A99" s="12" t="s">
        <v>564</v>
      </c>
      <c r="B99" s="2">
        <v>550719.30000000005</v>
      </c>
      <c r="C99" s="2">
        <v>2877243.51</v>
      </c>
    </row>
    <row r="100" spans="1:3" x14ac:dyDescent="0.25">
      <c r="A100" s="12" t="s">
        <v>565</v>
      </c>
      <c r="B100" s="2">
        <v>0</v>
      </c>
      <c r="C100" s="2">
        <v>0</v>
      </c>
    </row>
    <row r="101" spans="1:3" x14ac:dyDescent="0.25">
      <c r="A101" s="12" t="s">
        <v>566</v>
      </c>
      <c r="B101" s="2">
        <v>0</v>
      </c>
      <c r="C101" s="2">
        <v>0</v>
      </c>
    </row>
    <row r="102" spans="1:3" x14ac:dyDescent="0.25">
      <c r="A102" s="12" t="s">
        <v>567</v>
      </c>
      <c r="B102" s="2">
        <v>0</v>
      </c>
      <c r="C102" s="2">
        <v>0</v>
      </c>
    </row>
    <row r="103" spans="1:3" x14ac:dyDescent="0.25">
      <c r="A103" s="11" t="s">
        <v>568</v>
      </c>
      <c r="B103" s="2">
        <v>0</v>
      </c>
      <c r="C103" s="2">
        <v>0</v>
      </c>
    </row>
    <row r="104" spans="1:3" x14ac:dyDescent="0.25">
      <c r="A104" s="5" t="s">
        <v>569</v>
      </c>
      <c r="B104" s="2">
        <v>0</v>
      </c>
      <c r="C104" s="2">
        <v>0</v>
      </c>
    </row>
    <row r="105" spans="1:3" x14ac:dyDescent="0.25">
      <c r="A105" s="5" t="s">
        <v>570</v>
      </c>
      <c r="B105" s="2">
        <v>0</v>
      </c>
      <c r="C105" s="2">
        <v>0</v>
      </c>
    </row>
    <row r="106" spans="1:3" x14ac:dyDescent="0.25">
      <c r="A106" s="9" t="s">
        <v>60</v>
      </c>
      <c r="B106" s="2">
        <v>629599.68999999994</v>
      </c>
      <c r="C106" s="2">
        <v>629599.68999999994</v>
      </c>
    </row>
    <row r="107" spans="1:3" x14ac:dyDescent="0.25">
      <c r="A107" s="12" t="s">
        <v>61</v>
      </c>
      <c r="B107" s="2">
        <v>0</v>
      </c>
      <c r="C107" s="2">
        <v>0</v>
      </c>
    </row>
    <row r="108" spans="1:3" x14ac:dyDescent="0.25">
      <c r="A108" s="12" t="s">
        <v>62</v>
      </c>
      <c r="B108" s="2">
        <v>629599.68999999994</v>
      </c>
      <c r="C108" s="2">
        <v>629599.68999999994</v>
      </c>
    </row>
    <row r="109" spans="1:3" x14ac:dyDescent="0.25">
      <c r="A109" s="12" t="s">
        <v>63</v>
      </c>
      <c r="B109" s="2">
        <v>0</v>
      </c>
      <c r="C109" s="2">
        <v>0</v>
      </c>
    </row>
    <row r="110" spans="1:3" x14ac:dyDescent="0.25">
      <c r="A110" s="12" t="s">
        <v>64</v>
      </c>
      <c r="B110" s="2">
        <v>0</v>
      </c>
      <c r="C110" s="2">
        <v>0</v>
      </c>
    </row>
    <row r="111" spans="1:3" x14ac:dyDescent="0.25">
      <c r="A111" s="12" t="s">
        <v>65</v>
      </c>
      <c r="B111" s="2">
        <v>0</v>
      </c>
      <c r="C111" s="2">
        <v>0</v>
      </c>
    </row>
    <row r="112" spans="1:3" x14ac:dyDescent="0.25">
      <c r="A112" s="12" t="s">
        <v>66</v>
      </c>
      <c r="B112" s="2">
        <v>0</v>
      </c>
      <c r="C112" s="2">
        <v>0</v>
      </c>
    </row>
    <row r="113" spans="1:3" x14ac:dyDescent="0.25">
      <c r="A113" s="12" t="s">
        <v>67</v>
      </c>
      <c r="B113" s="2">
        <v>0</v>
      </c>
      <c r="C113" s="2">
        <v>0</v>
      </c>
    </row>
    <row r="114" spans="1:3" x14ac:dyDescent="0.25">
      <c r="A114" s="12" t="s">
        <v>68</v>
      </c>
      <c r="B114" s="2">
        <v>0</v>
      </c>
      <c r="C114" s="2">
        <v>0</v>
      </c>
    </row>
    <row r="115" spans="1:3" x14ac:dyDescent="0.25">
      <c r="A115" s="7" t="s">
        <v>69</v>
      </c>
      <c r="B115" s="2">
        <v>29100</v>
      </c>
      <c r="C115" s="2">
        <v>29100</v>
      </c>
    </row>
    <row r="116" spans="1:3" x14ac:dyDescent="0.25">
      <c r="A116" s="9" t="s">
        <v>70</v>
      </c>
      <c r="B116" s="2">
        <v>0</v>
      </c>
      <c r="C116" s="2">
        <v>0</v>
      </c>
    </row>
    <row r="117" spans="1:3" x14ac:dyDescent="0.25">
      <c r="A117" s="12" t="s">
        <v>71</v>
      </c>
      <c r="B117" s="2">
        <v>0</v>
      </c>
      <c r="C117" s="2">
        <v>0</v>
      </c>
    </row>
    <row r="118" spans="1:3" x14ac:dyDescent="0.25">
      <c r="A118" s="12" t="s">
        <v>72</v>
      </c>
      <c r="B118" s="2">
        <v>0</v>
      </c>
      <c r="C118" s="2">
        <v>0</v>
      </c>
    </row>
    <row r="119" spans="1:3" x14ac:dyDescent="0.25">
      <c r="A119" s="12" t="s">
        <v>73</v>
      </c>
      <c r="B119" s="2">
        <v>0</v>
      </c>
      <c r="C119" s="2">
        <v>0</v>
      </c>
    </row>
    <row r="120" spans="1:3" x14ac:dyDescent="0.25">
      <c r="A120" s="12" t="s">
        <v>74</v>
      </c>
      <c r="B120" s="2">
        <v>0</v>
      </c>
      <c r="C120" s="2">
        <v>0</v>
      </c>
    </row>
    <row r="121" spans="1:3" x14ac:dyDescent="0.25">
      <c r="A121" s="9" t="s">
        <v>75</v>
      </c>
      <c r="B121" s="2">
        <v>29100</v>
      </c>
      <c r="C121" s="2">
        <v>29100</v>
      </c>
    </row>
    <row r="122" spans="1:3" x14ac:dyDescent="0.25">
      <c r="A122" s="11" t="s">
        <v>76</v>
      </c>
      <c r="B122" s="2">
        <v>29100</v>
      </c>
      <c r="C122" s="2">
        <v>29100</v>
      </c>
    </row>
    <row r="123" spans="1:3" x14ac:dyDescent="0.25">
      <c r="A123" s="5" t="s">
        <v>571</v>
      </c>
      <c r="B123" s="2">
        <v>0</v>
      </c>
      <c r="C123" s="2">
        <v>0</v>
      </c>
    </row>
    <row r="124" spans="1:3" x14ac:dyDescent="0.25">
      <c r="A124" s="5" t="s">
        <v>572</v>
      </c>
      <c r="B124" s="2">
        <v>0</v>
      </c>
      <c r="C124" s="2">
        <v>0</v>
      </c>
    </row>
    <row r="125" spans="1:3" x14ac:dyDescent="0.25">
      <c r="A125" s="5" t="s">
        <v>573</v>
      </c>
      <c r="B125" s="2">
        <v>29100</v>
      </c>
      <c r="C125" s="2">
        <v>29100</v>
      </c>
    </row>
    <row r="126" spans="1:3" x14ac:dyDescent="0.25">
      <c r="A126" s="11" t="s">
        <v>77</v>
      </c>
      <c r="B126" s="2">
        <v>0</v>
      </c>
      <c r="C126" s="2">
        <v>0</v>
      </c>
    </row>
    <row r="127" spans="1:3" x14ac:dyDescent="0.25">
      <c r="A127" s="5" t="s">
        <v>78</v>
      </c>
      <c r="B127" s="2">
        <v>0</v>
      </c>
      <c r="C127" s="2">
        <v>0</v>
      </c>
    </row>
    <row r="128" spans="1:3" x14ac:dyDescent="0.25">
      <c r="A128" s="5" t="s">
        <v>79</v>
      </c>
      <c r="B128" s="2">
        <v>0</v>
      </c>
      <c r="C128" s="2">
        <v>0</v>
      </c>
    </row>
    <row r="129" spans="1:5" x14ac:dyDescent="0.25">
      <c r="A129" s="5" t="s">
        <v>80</v>
      </c>
      <c r="B129" s="2">
        <v>0</v>
      </c>
      <c r="C129" s="2">
        <v>0</v>
      </c>
    </row>
    <row r="130" spans="1:5" x14ac:dyDescent="0.25">
      <c r="A130" s="5" t="s">
        <v>81</v>
      </c>
      <c r="B130" s="2">
        <v>0</v>
      </c>
      <c r="C130" s="2">
        <v>0</v>
      </c>
    </row>
    <row r="131" spans="1:5" x14ac:dyDescent="0.25">
      <c r="A131" s="6" t="s">
        <v>82</v>
      </c>
      <c r="B131" s="2">
        <v>134629654.12</v>
      </c>
      <c r="C131" s="2">
        <v>111450560.83</v>
      </c>
    </row>
    <row r="132" spans="1:5" x14ac:dyDescent="0.25">
      <c r="A132" s="7" t="s">
        <v>83</v>
      </c>
      <c r="B132" s="2">
        <v>9826494.1600000001</v>
      </c>
      <c r="C132" s="2">
        <v>10675942.25</v>
      </c>
    </row>
    <row r="133" spans="1:5" x14ac:dyDescent="0.25">
      <c r="A133" s="9" t="s">
        <v>84</v>
      </c>
      <c r="B133" s="2">
        <v>9504193.7200000007</v>
      </c>
      <c r="C133" s="2">
        <v>10449024.48</v>
      </c>
    </row>
    <row r="134" spans="1:5" x14ac:dyDescent="0.25">
      <c r="A134" s="12" t="s">
        <v>85</v>
      </c>
      <c r="B134" s="2">
        <v>4220892.5599999996</v>
      </c>
      <c r="C134" s="2">
        <v>4769943.66</v>
      </c>
    </row>
    <row r="135" spans="1:5" x14ac:dyDescent="0.25">
      <c r="A135" s="12" t="s">
        <v>86</v>
      </c>
      <c r="B135" s="2">
        <v>0</v>
      </c>
      <c r="C135" s="2">
        <v>0</v>
      </c>
    </row>
    <row r="136" spans="1:5" x14ac:dyDescent="0.25">
      <c r="A136" s="12" t="s">
        <v>87</v>
      </c>
      <c r="B136" s="2">
        <v>4377771.38</v>
      </c>
      <c r="C136" s="2">
        <v>4392306.47</v>
      </c>
      <c r="E136">
        <v>0</v>
      </c>
    </row>
    <row r="137" spans="1:5" x14ac:dyDescent="0.25">
      <c r="A137" s="12" t="s">
        <v>88</v>
      </c>
      <c r="B137" s="2">
        <v>43748.93</v>
      </c>
      <c r="C137" s="2">
        <v>45877.72</v>
      </c>
    </row>
    <row r="138" spans="1:5" x14ac:dyDescent="0.25">
      <c r="A138" s="12" t="s">
        <v>89</v>
      </c>
      <c r="B138" s="2">
        <v>109917.88</v>
      </c>
      <c r="C138" s="2">
        <v>362505.08</v>
      </c>
    </row>
    <row r="139" spans="1:5" x14ac:dyDescent="0.25">
      <c r="A139" s="12" t="s">
        <v>90</v>
      </c>
      <c r="B139" s="2">
        <v>3767.28</v>
      </c>
      <c r="C139" s="2">
        <v>5567.35</v>
      </c>
    </row>
    <row r="140" spans="1:5" x14ac:dyDescent="0.25">
      <c r="A140" s="12" t="s">
        <v>91</v>
      </c>
      <c r="B140" s="2">
        <v>0</v>
      </c>
      <c r="C140" s="2">
        <v>377.19</v>
      </c>
    </row>
    <row r="141" spans="1:5" x14ac:dyDescent="0.25">
      <c r="A141" s="12" t="s">
        <v>92</v>
      </c>
      <c r="B141" s="2">
        <v>748095.69</v>
      </c>
      <c r="C141" s="2">
        <v>872447.01</v>
      </c>
    </row>
    <row r="142" spans="1:5" x14ac:dyDescent="0.25">
      <c r="A142" s="12" t="s">
        <v>93</v>
      </c>
      <c r="B142" s="2">
        <v>0</v>
      </c>
      <c r="C142" s="2">
        <v>0</v>
      </c>
    </row>
    <row r="143" spans="1:5" x14ac:dyDescent="0.25">
      <c r="A143" s="9" t="s">
        <v>94</v>
      </c>
      <c r="B143" s="2">
        <v>322300.44</v>
      </c>
      <c r="C143" s="2">
        <v>226917.77</v>
      </c>
    </row>
    <row r="144" spans="1:5" x14ac:dyDescent="0.25">
      <c r="A144" s="12" t="s">
        <v>95</v>
      </c>
      <c r="B144" s="2">
        <v>0</v>
      </c>
      <c r="C144" s="2">
        <v>0</v>
      </c>
    </row>
    <row r="145" spans="1:3" x14ac:dyDescent="0.25">
      <c r="A145" s="12" t="s">
        <v>96</v>
      </c>
      <c r="B145" s="2">
        <v>40115.120000000003</v>
      </c>
      <c r="C145" s="2">
        <v>39734.730000000003</v>
      </c>
    </row>
    <row r="146" spans="1:3" x14ac:dyDescent="0.25">
      <c r="A146" s="12" t="s">
        <v>97</v>
      </c>
      <c r="B146" s="2">
        <v>0</v>
      </c>
      <c r="C146" s="2">
        <v>0</v>
      </c>
    </row>
    <row r="147" spans="1:3" x14ac:dyDescent="0.25">
      <c r="A147" s="12" t="s">
        <v>98</v>
      </c>
      <c r="B147" s="2">
        <v>272117.62</v>
      </c>
      <c r="C147" s="2">
        <v>176586.31</v>
      </c>
    </row>
    <row r="148" spans="1:3" x14ac:dyDescent="0.25">
      <c r="A148" s="12" t="s">
        <v>99</v>
      </c>
      <c r="B148" s="2">
        <v>0</v>
      </c>
      <c r="C148" s="2">
        <v>536.59</v>
      </c>
    </row>
    <row r="149" spans="1:3" x14ac:dyDescent="0.25">
      <c r="A149" s="12" t="s">
        <v>100</v>
      </c>
      <c r="B149" s="2">
        <v>10067.700000000001</v>
      </c>
      <c r="C149" s="2">
        <v>10060.14</v>
      </c>
    </row>
    <row r="150" spans="1:3" x14ac:dyDescent="0.25">
      <c r="A150" s="12" t="s">
        <v>101</v>
      </c>
      <c r="B150" s="2">
        <v>0</v>
      </c>
      <c r="C150" s="2">
        <v>0</v>
      </c>
    </row>
    <row r="151" spans="1:3" x14ac:dyDescent="0.25">
      <c r="A151" s="7" t="s">
        <v>102</v>
      </c>
      <c r="B151" s="2">
        <v>99803417.060000002</v>
      </c>
      <c r="C151" s="2">
        <v>77811785.879999995</v>
      </c>
    </row>
    <row r="152" spans="1:3" x14ac:dyDescent="0.25">
      <c r="A152" s="9" t="s">
        <v>103</v>
      </c>
      <c r="B152" s="2">
        <v>4097993.23</v>
      </c>
      <c r="C152" s="2">
        <v>4481479.03</v>
      </c>
    </row>
    <row r="153" spans="1:3" x14ac:dyDescent="0.25">
      <c r="A153" s="12" t="s">
        <v>422</v>
      </c>
      <c r="B153" s="2">
        <v>0</v>
      </c>
      <c r="C153" s="2">
        <v>0</v>
      </c>
    </row>
    <row r="154" spans="1:3" x14ac:dyDescent="0.25">
      <c r="A154" s="12" t="s">
        <v>423</v>
      </c>
      <c r="B154" s="2">
        <v>0</v>
      </c>
      <c r="C154" s="2">
        <v>0</v>
      </c>
    </row>
    <row r="155" spans="1:3" x14ac:dyDescent="0.25">
      <c r="A155" s="12" t="s">
        <v>104</v>
      </c>
      <c r="B155" s="2">
        <v>0</v>
      </c>
      <c r="C155" s="2">
        <v>0</v>
      </c>
    </row>
    <row r="156" spans="1:3" x14ac:dyDescent="0.25">
      <c r="A156" s="12" t="s">
        <v>105</v>
      </c>
      <c r="B156" s="2">
        <v>0</v>
      </c>
      <c r="C156" s="2">
        <v>0</v>
      </c>
    </row>
    <row r="157" spans="1:3" x14ac:dyDescent="0.25">
      <c r="A157" s="12" t="s">
        <v>106</v>
      </c>
      <c r="B157" s="2">
        <v>0</v>
      </c>
      <c r="C157" s="2">
        <v>0</v>
      </c>
    </row>
    <row r="158" spans="1:3" x14ac:dyDescent="0.25">
      <c r="A158" s="12" t="s">
        <v>107</v>
      </c>
      <c r="B158" s="2">
        <v>0</v>
      </c>
      <c r="C158" s="2">
        <v>0</v>
      </c>
    </row>
    <row r="159" spans="1:3" x14ac:dyDescent="0.25">
      <c r="A159" s="12" t="s">
        <v>108</v>
      </c>
      <c r="B159" s="2">
        <v>2392.4699999999998</v>
      </c>
      <c r="C159" s="2">
        <v>2392.4699999999998</v>
      </c>
    </row>
    <row r="160" spans="1:3" x14ac:dyDescent="0.25">
      <c r="A160" s="12" t="s">
        <v>424</v>
      </c>
      <c r="B160" s="2">
        <v>0</v>
      </c>
      <c r="C160" s="2">
        <v>0</v>
      </c>
    </row>
    <row r="161" spans="1:3" x14ac:dyDescent="0.25">
      <c r="A161" s="12" t="s">
        <v>425</v>
      </c>
      <c r="B161" s="2">
        <v>4092129.81</v>
      </c>
      <c r="C161" s="2">
        <v>4474845.8099999996</v>
      </c>
    </row>
    <row r="162" spans="1:3" x14ac:dyDescent="0.25">
      <c r="A162" s="11" t="s">
        <v>426</v>
      </c>
      <c r="B162" s="2">
        <v>0</v>
      </c>
      <c r="C162" s="2">
        <v>0</v>
      </c>
    </row>
    <row r="163" spans="1:3" x14ac:dyDescent="0.25">
      <c r="A163" s="5" t="s">
        <v>427</v>
      </c>
      <c r="B163" s="2">
        <v>0</v>
      </c>
      <c r="C163" s="2">
        <v>0</v>
      </c>
    </row>
    <row r="164" spans="1:3" x14ac:dyDescent="0.25">
      <c r="A164" s="5" t="s">
        <v>428</v>
      </c>
      <c r="B164" s="2">
        <v>0</v>
      </c>
      <c r="C164" s="2">
        <v>0</v>
      </c>
    </row>
    <row r="165" spans="1:3" x14ac:dyDescent="0.25">
      <c r="A165" s="5" t="s">
        <v>429</v>
      </c>
      <c r="B165" s="2">
        <v>0</v>
      </c>
      <c r="C165" s="2">
        <v>0</v>
      </c>
    </row>
    <row r="166" spans="1:3" x14ac:dyDescent="0.25">
      <c r="A166" s="5" t="s">
        <v>430</v>
      </c>
      <c r="B166" s="2">
        <v>0</v>
      </c>
      <c r="C166" s="2">
        <v>0</v>
      </c>
    </row>
    <row r="167" spans="1:3" x14ac:dyDescent="0.25">
      <c r="A167" s="12" t="s">
        <v>431</v>
      </c>
      <c r="B167" s="2">
        <v>3470.95</v>
      </c>
      <c r="C167" s="2">
        <v>4240.75</v>
      </c>
    </row>
    <row r="168" spans="1:3" x14ac:dyDescent="0.25">
      <c r="A168" s="9" t="s">
        <v>109</v>
      </c>
      <c r="B168" s="2">
        <v>84798003.569999993</v>
      </c>
      <c r="C168" s="2">
        <v>63345501.240000002</v>
      </c>
    </row>
    <row r="169" spans="1:3" x14ac:dyDescent="0.25">
      <c r="A169" s="11" t="s">
        <v>110</v>
      </c>
      <c r="B169" s="2">
        <v>44787869.380000003</v>
      </c>
      <c r="C169" s="2">
        <v>25350262.039999999</v>
      </c>
    </row>
    <row r="170" spans="1:3" x14ac:dyDescent="0.25">
      <c r="A170" s="4" t="s">
        <v>432</v>
      </c>
      <c r="B170" s="2">
        <v>38027981.840000004</v>
      </c>
      <c r="C170" s="2">
        <v>13201188.66</v>
      </c>
    </row>
    <row r="171" spans="1:3" x14ac:dyDescent="0.25">
      <c r="A171" s="13" t="s">
        <v>574</v>
      </c>
      <c r="B171" s="2">
        <v>0</v>
      </c>
      <c r="C171" s="2">
        <v>0</v>
      </c>
    </row>
    <row r="172" spans="1:3" x14ac:dyDescent="0.25">
      <c r="A172" s="13" t="s">
        <v>575</v>
      </c>
      <c r="B172" s="2">
        <v>38027981.840000004</v>
      </c>
      <c r="C172" s="2">
        <v>13201188.66</v>
      </c>
    </row>
    <row r="173" spans="1:3" x14ac:dyDescent="0.25">
      <c r="A173" s="4" t="s">
        <v>433</v>
      </c>
      <c r="B173" s="2">
        <v>0</v>
      </c>
      <c r="C173" s="2">
        <v>0</v>
      </c>
    </row>
    <row r="174" spans="1:3" x14ac:dyDescent="0.25">
      <c r="A174" s="13" t="s">
        <v>576</v>
      </c>
      <c r="B174" s="2">
        <v>0</v>
      </c>
      <c r="C174" s="2">
        <v>0</v>
      </c>
    </row>
    <row r="175" spans="1:3" x14ac:dyDescent="0.25">
      <c r="A175" s="13" t="s">
        <v>577</v>
      </c>
      <c r="B175" s="2">
        <v>0</v>
      </c>
      <c r="C175" s="2">
        <v>0</v>
      </c>
    </row>
    <row r="176" spans="1:3" x14ac:dyDescent="0.25">
      <c r="A176" s="4" t="s">
        <v>434</v>
      </c>
      <c r="B176" s="2">
        <v>0</v>
      </c>
      <c r="C176" s="2">
        <v>0</v>
      </c>
    </row>
    <row r="177" spans="1:3" x14ac:dyDescent="0.25">
      <c r="A177" s="13" t="s">
        <v>578</v>
      </c>
      <c r="B177" s="2">
        <v>0</v>
      </c>
      <c r="C177" s="2">
        <v>0</v>
      </c>
    </row>
    <row r="178" spans="1:3" x14ac:dyDescent="0.25">
      <c r="A178" s="13" t="s">
        <v>579</v>
      </c>
      <c r="B178" s="2">
        <v>0</v>
      </c>
      <c r="C178" s="2">
        <v>0</v>
      </c>
    </row>
    <row r="179" spans="1:3" x14ac:dyDescent="0.25">
      <c r="A179" s="4" t="s">
        <v>435</v>
      </c>
      <c r="B179" s="2">
        <v>0</v>
      </c>
      <c r="C179" s="2">
        <v>0</v>
      </c>
    </row>
    <row r="180" spans="1:3" x14ac:dyDescent="0.25">
      <c r="A180" s="13" t="s">
        <v>580</v>
      </c>
      <c r="B180" s="2">
        <v>0</v>
      </c>
      <c r="C180" s="2">
        <v>0</v>
      </c>
    </row>
    <row r="181" spans="1:3" x14ac:dyDescent="0.25">
      <c r="A181" s="13" t="s">
        <v>581</v>
      </c>
      <c r="B181" s="2">
        <v>0</v>
      </c>
      <c r="C181" s="2">
        <v>0</v>
      </c>
    </row>
    <row r="182" spans="1:3" x14ac:dyDescent="0.25">
      <c r="A182" s="4" t="s">
        <v>436</v>
      </c>
      <c r="B182" s="2">
        <v>5456237.0899999999</v>
      </c>
      <c r="C182" s="2">
        <v>11152496.949999999</v>
      </c>
    </row>
    <row r="183" spans="1:3" x14ac:dyDescent="0.25">
      <c r="A183" s="13" t="s">
        <v>582</v>
      </c>
      <c r="B183" s="2">
        <v>20611.61</v>
      </c>
      <c r="C183" s="2">
        <v>20611.61</v>
      </c>
    </row>
    <row r="184" spans="1:3" x14ac:dyDescent="0.25">
      <c r="A184" s="13" t="s">
        <v>583</v>
      </c>
      <c r="B184" s="2">
        <v>5435625.4800000004</v>
      </c>
      <c r="C184" s="2">
        <v>11131885.34</v>
      </c>
    </row>
    <row r="185" spans="1:3" x14ac:dyDescent="0.25">
      <c r="A185" s="4" t="s">
        <v>437</v>
      </c>
      <c r="B185" s="2">
        <v>1985.12</v>
      </c>
      <c r="C185" s="2">
        <v>0</v>
      </c>
    </row>
    <row r="186" spans="1:3" x14ac:dyDescent="0.25">
      <c r="A186" s="13" t="s">
        <v>584</v>
      </c>
      <c r="B186" s="2">
        <v>0</v>
      </c>
      <c r="C186" s="2">
        <v>0</v>
      </c>
    </row>
    <row r="187" spans="1:3" x14ac:dyDescent="0.25">
      <c r="A187" s="13" t="s">
        <v>585</v>
      </c>
      <c r="B187" s="2">
        <v>1985.12</v>
      </c>
      <c r="C187" s="2">
        <v>0</v>
      </c>
    </row>
    <row r="188" spans="1:3" x14ac:dyDescent="0.25">
      <c r="A188" s="4" t="s">
        <v>438</v>
      </c>
      <c r="B188" s="2">
        <v>1301665.33</v>
      </c>
      <c r="C188" s="2">
        <v>996576.43</v>
      </c>
    </row>
    <row r="189" spans="1:3" x14ac:dyDescent="0.25">
      <c r="A189" s="13" t="s">
        <v>586</v>
      </c>
      <c r="B189" s="2">
        <v>0</v>
      </c>
      <c r="C189" s="2">
        <v>0</v>
      </c>
    </row>
    <row r="190" spans="1:3" x14ac:dyDescent="0.25">
      <c r="A190" s="13" t="s">
        <v>587</v>
      </c>
      <c r="B190" s="2">
        <v>0</v>
      </c>
      <c r="C190" s="2">
        <v>0</v>
      </c>
    </row>
    <row r="191" spans="1:3" x14ac:dyDescent="0.25">
      <c r="A191" s="13" t="s">
        <v>588</v>
      </c>
      <c r="B191" s="2">
        <v>1301665.33</v>
      </c>
      <c r="C191" s="2">
        <v>996576.43</v>
      </c>
    </row>
    <row r="192" spans="1:3" x14ac:dyDescent="0.25">
      <c r="A192" s="4" t="s">
        <v>439</v>
      </c>
      <c r="B192" s="2">
        <v>0</v>
      </c>
      <c r="C192" s="2">
        <v>0</v>
      </c>
    </row>
    <row r="193" spans="1:3" x14ac:dyDescent="0.25">
      <c r="A193" s="13" t="s">
        <v>589</v>
      </c>
      <c r="B193" s="2">
        <v>0</v>
      </c>
      <c r="C193" s="2">
        <v>0</v>
      </c>
    </row>
    <row r="194" spans="1:3" x14ac:dyDescent="0.25">
      <c r="A194" s="13" t="s">
        <v>590</v>
      </c>
      <c r="B194" s="2">
        <v>0</v>
      </c>
      <c r="C194" s="2">
        <v>0</v>
      </c>
    </row>
    <row r="195" spans="1:3" x14ac:dyDescent="0.25">
      <c r="A195" s="4" t="s">
        <v>440</v>
      </c>
      <c r="B195" s="2">
        <v>0</v>
      </c>
      <c r="C195" s="2">
        <v>0</v>
      </c>
    </row>
    <row r="196" spans="1:3" x14ac:dyDescent="0.25">
      <c r="A196" s="13" t="s">
        <v>591</v>
      </c>
      <c r="B196" s="2">
        <v>0</v>
      </c>
      <c r="C196" s="2">
        <v>0</v>
      </c>
    </row>
    <row r="197" spans="1:3" x14ac:dyDescent="0.25">
      <c r="A197" s="13" t="s">
        <v>592</v>
      </c>
      <c r="B197" s="2">
        <v>0</v>
      </c>
      <c r="C197" s="2">
        <v>0</v>
      </c>
    </row>
    <row r="198" spans="1:3" x14ac:dyDescent="0.25">
      <c r="A198" s="4" t="s">
        <v>441</v>
      </c>
      <c r="B198" s="2">
        <v>0</v>
      </c>
      <c r="C198" s="2">
        <v>0</v>
      </c>
    </row>
    <row r="199" spans="1:3" x14ac:dyDescent="0.25">
      <c r="A199" s="13" t="s">
        <v>593</v>
      </c>
      <c r="B199" s="2">
        <v>0</v>
      </c>
      <c r="C199" s="2">
        <v>0</v>
      </c>
    </row>
    <row r="200" spans="1:3" x14ac:dyDescent="0.25">
      <c r="A200" s="13" t="s">
        <v>594</v>
      </c>
      <c r="B200" s="2">
        <v>0</v>
      </c>
      <c r="C200" s="2">
        <v>0</v>
      </c>
    </row>
    <row r="201" spans="1:3" x14ac:dyDescent="0.25">
      <c r="A201" s="11" t="s">
        <v>111</v>
      </c>
      <c r="B201" s="2">
        <v>40010134.189999998</v>
      </c>
      <c r="C201" s="2">
        <v>37995239.200000003</v>
      </c>
    </row>
    <row r="202" spans="1:3" x14ac:dyDescent="0.25">
      <c r="A202" s="4" t="s">
        <v>112</v>
      </c>
      <c r="B202" s="2">
        <v>40010134.189999998</v>
      </c>
      <c r="C202" s="2">
        <v>37995239.200000003</v>
      </c>
    </row>
    <row r="203" spans="1:3" x14ac:dyDescent="0.25">
      <c r="A203" s="13" t="s">
        <v>595</v>
      </c>
      <c r="B203" s="2">
        <v>0</v>
      </c>
      <c r="C203" s="2">
        <v>0</v>
      </c>
    </row>
    <row r="204" spans="1:3" x14ac:dyDescent="0.25">
      <c r="A204" s="13" t="s">
        <v>596</v>
      </c>
      <c r="B204" s="2">
        <v>70947.8</v>
      </c>
      <c r="C204" s="2">
        <v>70947.8</v>
      </c>
    </row>
    <row r="205" spans="1:3" x14ac:dyDescent="0.25">
      <c r="A205" s="13" t="s">
        <v>597</v>
      </c>
      <c r="B205" s="2">
        <v>39939186.390000001</v>
      </c>
      <c r="C205" s="2">
        <v>37924291.399999999</v>
      </c>
    </row>
    <row r="206" spans="1:3" x14ac:dyDescent="0.25">
      <c r="A206" s="13" t="s">
        <v>598</v>
      </c>
      <c r="B206" s="2">
        <v>0</v>
      </c>
      <c r="C206" s="2">
        <v>0</v>
      </c>
    </row>
    <row r="207" spans="1:3" x14ac:dyDescent="0.25">
      <c r="A207" s="4" t="s">
        <v>620</v>
      </c>
      <c r="B207" s="2">
        <v>0</v>
      </c>
      <c r="C207" s="2">
        <v>0</v>
      </c>
    </row>
    <row r="208" spans="1:3" x14ac:dyDescent="0.25">
      <c r="A208" s="13" t="s">
        <v>599</v>
      </c>
      <c r="B208" s="2">
        <v>0</v>
      </c>
      <c r="C208" s="2">
        <v>0</v>
      </c>
    </row>
    <row r="209" spans="1:3" x14ac:dyDescent="0.25">
      <c r="A209" s="13" t="s">
        <v>621</v>
      </c>
      <c r="B209" s="2">
        <v>0</v>
      </c>
      <c r="C209" s="2">
        <v>0</v>
      </c>
    </row>
    <row r="210" spans="1:3" x14ac:dyDescent="0.25">
      <c r="A210" s="4" t="s">
        <v>113</v>
      </c>
      <c r="B210" s="2">
        <v>0</v>
      </c>
      <c r="C210" s="2">
        <v>0</v>
      </c>
    </row>
    <row r="211" spans="1:3" x14ac:dyDescent="0.25">
      <c r="A211" s="13" t="s">
        <v>600</v>
      </c>
      <c r="B211" s="2">
        <v>0</v>
      </c>
      <c r="C211" s="2">
        <v>0</v>
      </c>
    </row>
    <row r="212" spans="1:3" x14ac:dyDescent="0.25">
      <c r="A212" s="13" t="s">
        <v>601</v>
      </c>
      <c r="B212" s="2">
        <v>0</v>
      </c>
      <c r="C212" s="2">
        <v>0</v>
      </c>
    </row>
    <row r="213" spans="1:3" x14ac:dyDescent="0.25">
      <c r="A213" s="4" t="s">
        <v>442</v>
      </c>
      <c r="B213" s="2">
        <v>0</v>
      </c>
      <c r="C213" s="2">
        <v>0</v>
      </c>
    </row>
    <row r="214" spans="1:3" x14ac:dyDescent="0.25">
      <c r="A214" s="13" t="s">
        <v>602</v>
      </c>
      <c r="B214" s="2">
        <v>0</v>
      </c>
      <c r="C214" s="2">
        <v>0</v>
      </c>
    </row>
    <row r="215" spans="1:3" x14ac:dyDescent="0.25">
      <c r="A215" s="13" t="s">
        <v>603</v>
      </c>
      <c r="B215" s="2">
        <v>0</v>
      </c>
      <c r="C215" s="2">
        <v>0</v>
      </c>
    </row>
    <row r="216" spans="1:3" x14ac:dyDescent="0.25">
      <c r="A216" s="4" t="s">
        <v>443</v>
      </c>
      <c r="B216" s="2">
        <v>0</v>
      </c>
      <c r="C216" s="2">
        <v>0</v>
      </c>
    </row>
    <row r="217" spans="1:3" x14ac:dyDescent="0.25">
      <c r="A217" s="13" t="s">
        <v>604</v>
      </c>
      <c r="B217" s="2">
        <v>0</v>
      </c>
      <c r="C217" s="2">
        <v>0</v>
      </c>
    </row>
    <row r="218" spans="1:3" x14ac:dyDescent="0.25">
      <c r="A218" s="13" t="s">
        <v>605</v>
      </c>
      <c r="B218" s="2">
        <v>0</v>
      </c>
      <c r="C218" s="2">
        <v>0</v>
      </c>
    </row>
    <row r="219" spans="1:3" x14ac:dyDescent="0.25">
      <c r="A219" s="4" t="s">
        <v>444</v>
      </c>
      <c r="B219" s="2">
        <v>0</v>
      </c>
      <c r="C219" s="2">
        <v>0</v>
      </c>
    </row>
    <row r="220" spans="1:3" x14ac:dyDescent="0.25">
      <c r="A220" s="13" t="s">
        <v>606</v>
      </c>
      <c r="B220" s="2">
        <v>0</v>
      </c>
      <c r="C220" s="2">
        <v>0</v>
      </c>
    </row>
    <row r="221" spans="1:3" x14ac:dyDescent="0.25">
      <c r="A221" s="13" t="s">
        <v>607</v>
      </c>
      <c r="B221" s="2">
        <v>0</v>
      </c>
      <c r="C221" s="2">
        <v>0</v>
      </c>
    </row>
    <row r="222" spans="1:3" x14ac:dyDescent="0.25">
      <c r="A222" s="12" t="s">
        <v>445</v>
      </c>
      <c r="B222" s="2">
        <v>0</v>
      </c>
      <c r="C222" s="2">
        <v>0</v>
      </c>
    </row>
    <row r="223" spans="1:3" x14ac:dyDescent="0.25">
      <c r="A223" s="11" t="s">
        <v>446</v>
      </c>
      <c r="B223" s="2">
        <v>0</v>
      </c>
      <c r="C223" s="2">
        <v>0</v>
      </c>
    </row>
    <row r="224" spans="1:3" x14ac:dyDescent="0.25">
      <c r="A224" s="5" t="s">
        <v>608</v>
      </c>
      <c r="B224" s="2">
        <v>0</v>
      </c>
      <c r="C224" s="2">
        <v>0</v>
      </c>
    </row>
    <row r="225" spans="1:3" x14ac:dyDescent="0.25">
      <c r="A225" s="5" t="s">
        <v>609</v>
      </c>
      <c r="B225" s="2">
        <v>0</v>
      </c>
      <c r="C225" s="2">
        <v>0</v>
      </c>
    </row>
    <row r="226" spans="1:3" x14ac:dyDescent="0.25">
      <c r="A226" s="10" t="s">
        <v>114</v>
      </c>
      <c r="B226" s="2">
        <v>990656.12</v>
      </c>
      <c r="C226" s="2">
        <v>670424.59</v>
      </c>
    </row>
    <row r="227" spans="1:3" x14ac:dyDescent="0.25">
      <c r="A227" s="9" t="s">
        <v>115</v>
      </c>
      <c r="B227" s="2">
        <v>430117.38</v>
      </c>
      <c r="C227" s="2">
        <v>554107.13</v>
      </c>
    </row>
    <row r="228" spans="1:3" x14ac:dyDescent="0.25">
      <c r="A228" s="11" t="s">
        <v>116</v>
      </c>
      <c r="B228" s="2">
        <v>373328.57</v>
      </c>
      <c r="C228" s="2">
        <v>491546.8</v>
      </c>
    </row>
    <row r="229" spans="1:3" x14ac:dyDescent="0.25">
      <c r="A229" s="5" t="s">
        <v>117</v>
      </c>
      <c r="B229" s="2">
        <v>0</v>
      </c>
      <c r="C229" s="2">
        <v>0</v>
      </c>
    </row>
    <row r="230" spans="1:3" ht="25.5" x14ac:dyDescent="0.25">
      <c r="A230" s="19" t="s">
        <v>118</v>
      </c>
      <c r="B230" s="2">
        <v>0</v>
      </c>
      <c r="C230" s="2">
        <v>0</v>
      </c>
    </row>
    <row r="231" spans="1:3" x14ac:dyDescent="0.25">
      <c r="A231" s="5" t="s">
        <v>119</v>
      </c>
      <c r="B231" s="2">
        <v>373328.57</v>
      </c>
      <c r="C231" s="2">
        <v>491546.8</v>
      </c>
    </row>
    <row r="232" spans="1:3" x14ac:dyDescent="0.25">
      <c r="A232" s="12" t="s">
        <v>120</v>
      </c>
      <c r="B232" s="2">
        <v>0</v>
      </c>
      <c r="C232" s="2">
        <v>0</v>
      </c>
    </row>
    <row r="233" spans="1:3" x14ac:dyDescent="0.25">
      <c r="A233" s="12" t="s">
        <v>447</v>
      </c>
      <c r="B233" s="2">
        <v>0</v>
      </c>
      <c r="C233" s="2">
        <v>0</v>
      </c>
    </row>
    <row r="234" spans="1:3" x14ac:dyDescent="0.25">
      <c r="A234" s="12" t="s">
        <v>448</v>
      </c>
      <c r="B234" s="2">
        <v>56788.81</v>
      </c>
      <c r="C234" s="2">
        <v>62560.33</v>
      </c>
    </row>
    <row r="235" spans="1:3" x14ac:dyDescent="0.25">
      <c r="A235" s="12" t="s">
        <v>622</v>
      </c>
      <c r="B235" s="2">
        <v>0</v>
      </c>
      <c r="C235" s="2">
        <v>0</v>
      </c>
    </row>
    <row r="236" spans="1:3" x14ac:dyDescent="0.25">
      <c r="A236" s="9" t="s">
        <v>121</v>
      </c>
      <c r="B236" s="2">
        <v>165948.06</v>
      </c>
      <c r="C236" s="2">
        <v>165948.06</v>
      </c>
    </row>
    <row r="237" spans="1:3" x14ac:dyDescent="0.25">
      <c r="A237" s="12" t="s">
        <v>122</v>
      </c>
      <c r="B237" s="2">
        <v>165948.06</v>
      </c>
      <c r="C237" s="2">
        <v>165948.06</v>
      </c>
    </row>
    <row r="238" spans="1:3" x14ac:dyDescent="0.25">
      <c r="A238" s="12" t="s">
        <v>123</v>
      </c>
      <c r="B238" s="2">
        <v>0</v>
      </c>
      <c r="C238" s="2">
        <v>0</v>
      </c>
    </row>
    <row r="239" spans="1:3" x14ac:dyDescent="0.25">
      <c r="A239" s="12" t="s">
        <v>124</v>
      </c>
      <c r="B239" s="2">
        <v>0</v>
      </c>
      <c r="C239" s="2">
        <v>0</v>
      </c>
    </row>
    <row r="240" spans="1:3" x14ac:dyDescent="0.25">
      <c r="A240" s="10" t="s">
        <v>125</v>
      </c>
      <c r="B240" s="2">
        <v>295788.44</v>
      </c>
      <c r="C240" s="2">
        <v>33554.06</v>
      </c>
    </row>
    <row r="241" spans="1:3" x14ac:dyDescent="0.25">
      <c r="A241" s="9" t="s">
        <v>126</v>
      </c>
      <c r="B241" s="2">
        <v>9024910.2599999998</v>
      </c>
      <c r="C241" s="2">
        <v>8560771.7699999996</v>
      </c>
    </row>
    <row r="242" spans="1:3" x14ac:dyDescent="0.25">
      <c r="A242" s="11" t="s">
        <v>127</v>
      </c>
      <c r="B242" s="2">
        <v>3594074.58</v>
      </c>
      <c r="C242" s="2">
        <v>2183390.1800000002</v>
      </c>
    </row>
    <row r="243" spans="1:3" x14ac:dyDescent="0.25">
      <c r="A243" s="5" t="s">
        <v>610</v>
      </c>
      <c r="B243" s="2">
        <v>6924489.0199999996</v>
      </c>
      <c r="C243" s="2">
        <v>5500713.8300000001</v>
      </c>
    </row>
    <row r="244" spans="1:3" x14ac:dyDescent="0.25">
      <c r="A244" s="5" t="s">
        <v>611</v>
      </c>
      <c r="B244" s="2">
        <v>3330414.44</v>
      </c>
      <c r="C244" s="2">
        <v>3317323.65</v>
      </c>
    </row>
    <row r="245" spans="1:3" x14ac:dyDescent="0.25">
      <c r="A245" s="12" t="s">
        <v>128</v>
      </c>
      <c r="B245" s="2">
        <v>11146.41</v>
      </c>
      <c r="C245" s="2">
        <v>0</v>
      </c>
    </row>
    <row r="246" spans="1:3" x14ac:dyDescent="0.25">
      <c r="A246" s="12" t="s">
        <v>129</v>
      </c>
      <c r="B246" s="2">
        <v>4202385.9400000004</v>
      </c>
      <c r="C246" s="2">
        <v>4939608.22</v>
      </c>
    </row>
    <row r="247" spans="1:3" x14ac:dyDescent="0.25">
      <c r="A247" s="12" t="s">
        <v>130</v>
      </c>
      <c r="B247" s="2">
        <v>0</v>
      </c>
      <c r="C247" s="2">
        <v>0</v>
      </c>
    </row>
    <row r="248" spans="1:3" x14ac:dyDescent="0.25">
      <c r="A248" s="11" t="s">
        <v>131</v>
      </c>
      <c r="B248" s="2">
        <v>890506.32</v>
      </c>
      <c r="C248" s="2">
        <v>1251869.19</v>
      </c>
    </row>
    <row r="249" spans="1:3" x14ac:dyDescent="0.25">
      <c r="A249" s="4" t="s">
        <v>132</v>
      </c>
      <c r="B249" s="2">
        <v>947621.88</v>
      </c>
      <c r="C249" s="2">
        <v>1251869.19</v>
      </c>
    </row>
    <row r="250" spans="1:3" x14ac:dyDescent="0.25">
      <c r="A250" s="13" t="s">
        <v>623</v>
      </c>
      <c r="B250" s="2">
        <v>947621.88</v>
      </c>
      <c r="C250" s="2">
        <v>1251869.19</v>
      </c>
    </row>
    <row r="251" spans="1:3" x14ac:dyDescent="0.25">
      <c r="A251" s="13" t="s">
        <v>612</v>
      </c>
      <c r="B251" s="2">
        <v>0</v>
      </c>
      <c r="C251" s="2">
        <v>0</v>
      </c>
    </row>
    <row r="252" spans="1:3" x14ac:dyDescent="0.25">
      <c r="A252" s="5" t="s">
        <v>449</v>
      </c>
      <c r="B252" s="2">
        <v>-57115.56</v>
      </c>
      <c r="C252" s="2">
        <v>0</v>
      </c>
    </row>
    <row r="253" spans="1:3" x14ac:dyDescent="0.25">
      <c r="A253" s="11" t="s">
        <v>450</v>
      </c>
      <c r="B253" s="2">
        <v>326797.01</v>
      </c>
      <c r="C253" s="2">
        <v>185904.18</v>
      </c>
    </row>
    <row r="254" spans="1:3" x14ac:dyDescent="0.25">
      <c r="A254" s="5" t="s">
        <v>613</v>
      </c>
      <c r="B254" s="2">
        <v>326797.01</v>
      </c>
      <c r="C254" s="2">
        <v>185904.18</v>
      </c>
    </row>
    <row r="255" spans="1:3" x14ac:dyDescent="0.25">
      <c r="A255" s="5" t="s">
        <v>614</v>
      </c>
      <c r="B255" s="2">
        <v>0</v>
      </c>
      <c r="C255" s="2">
        <v>0</v>
      </c>
    </row>
    <row r="256" spans="1:3" x14ac:dyDescent="0.25">
      <c r="A256" s="7" t="s">
        <v>133</v>
      </c>
      <c r="B256" s="2">
        <v>0</v>
      </c>
      <c r="C256" s="2">
        <v>0</v>
      </c>
    </row>
    <row r="257" spans="1:3" x14ac:dyDescent="0.25">
      <c r="A257" s="10" t="s">
        <v>134</v>
      </c>
      <c r="B257" s="2">
        <v>0</v>
      </c>
      <c r="C257" s="2">
        <v>0</v>
      </c>
    </row>
    <row r="258" spans="1:3" x14ac:dyDescent="0.25">
      <c r="A258" s="10" t="s">
        <v>135</v>
      </c>
      <c r="B258" s="2">
        <v>0</v>
      </c>
      <c r="C258" s="2">
        <v>0</v>
      </c>
    </row>
    <row r="259" spans="1:3" x14ac:dyDescent="0.25">
      <c r="A259" s="7" t="s">
        <v>136</v>
      </c>
      <c r="B259" s="2">
        <v>24999742.899999999</v>
      </c>
      <c r="C259" s="2">
        <v>22962832.699999999</v>
      </c>
    </row>
    <row r="260" spans="1:3" x14ac:dyDescent="0.25">
      <c r="A260" s="10" t="s">
        <v>137</v>
      </c>
      <c r="B260" s="2">
        <v>6112.47</v>
      </c>
      <c r="C260" s="2">
        <v>6205.01</v>
      </c>
    </row>
    <row r="261" spans="1:3" x14ac:dyDescent="0.25">
      <c r="A261" s="10" t="s">
        <v>138</v>
      </c>
      <c r="B261" s="2">
        <v>24988423.870000001</v>
      </c>
      <c r="C261" s="2">
        <v>22955813.050000001</v>
      </c>
    </row>
    <row r="262" spans="1:3" x14ac:dyDescent="0.25">
      <c r="A262" s="10" t="s">
        <v>139</v>
      </c>
      <c r="B262" s="2">
        <v>0</v>
      </c>
      <c r="C262" s="2">
        <v>0</v>
      </c>
    </row>
    <row r="263" spans="1:3" x14ac:dyDescent="0.25">
      <c r="A263" s="10" t="s">
        <v>140</v>
      </c>
      <c r="B263" s="2">
        <v>5206.5600000000004</v>
      </c>
      <c r="C263" s="2">
        <v>814.64</v>
      </c>
    </row>
    <row r="264" spans="1:3" x14ac:dyDescent="0.25">
      <c r="A264" s="6" t="s">
        <v>141</v>
      </c>
      <c r="B264" s="2">
        <v>217201.64</v>
      </c>
      <c r="C264" s="2">
        <v>326178.59000000003</v>
      </c>
    </row>
    <row r="265" spans="1:3" x14ac:dyDescent="0.25">
      <c r="A265" s="7" t="s">
        <v>142</v>
      </c>
      <c r="B265" s="2">
        <v>102.96</v>
      </c>
      <c r="C265" s="2">
        <v>0</v>
      </c>
    </row>
    <row r="266" spans="1:3" x14ac:dyDescent="0.25">
      <c r="A266" s="10" t="s">
        <v>143</v>
      </c>
      <c r="B266" s="2">
        <v>102.96</v>
      </c>
      <c r="C266" s="2">
        <v>0</v>
      </c>
    </row>
    <row r="267" spans="1:3" x14ac:dyDescent="0.25">
      <c r="A267" s="10" t="s">
        <v>144</v>
      </c>
      <c r="B267" s="2">
        <v>0</v>
      </c>
      <c r="C267" s="2">
        <v>0</v>
      </c>
    </row>
    <row r="268" spans="1:3" x14ac:dyDescent="0.25">
      <c r="A268" s="7" t="s">
        <v>145</v>
      </c>
      <c r="B268" s="2">
        <v>217098.68</v>
      </c>
      <c r="C268" s="2">
        <v>326178.59000000003</v>
      </c>
    </row>
    <row r="269" spans="1:3" x14ac:dyDescent="0.25">
      <c r="A269" s="10" t="s">
        <v>146</v>
      </c>
      <c r="B269" s="2">
        <v>217098.68</v>
      </c>
      <c r="C269" s="2">
        <v>326178.59000000003</v>
      </c>
    </row>
    <row r="270" spans="1:3" x14ac:dyDescent="0.25">
      <c r="A270" s="10" t="s">
        <v>147</v>
      </c>
      <c r="B270" s="2">
        <v>0</v>
      </c>
      <c r="C270" s="2">
        <v>0</v>
      </c>
    </row>
    <row r="271" spans="1:3" x14ac:dyDescent="0.25">
      <c r="A271" s="265" t="s">
        <v>451</v>
      </c>
      <c r="B271" s="2">
        <v>19628148.859999999</v>
      </c>
      <c r="C271" s="2">
        <v>19166223.809999999</v>
      </c>
    </row>
    <row r="272" spans="1:3" x14ac:dyDescent="0.25">
      <c r="A272" s="17" t="s">
        <v>452</v>
      </c>
      <c r="B272" s="2">
        <v>0</v>
      </c>
      <c r="C272" s="2">
        <v>0</v>
      </c>
    </row>
    <row r="273" spans="1:3" x14ac:dyDescent="0.25">
      <c r="A273" s="17" t="s">
        <v>453</v>
      </c>
      <c r="B273" s="2">
        <v>3900</v>
      </c>
      <c r="C273" s="2">
        <v>3900</v>
      </c>
    </row>
    <row r="274" spans="1:3" x14ac:dyDescent="0.25">
      <c r="A274" s="17" t="s">
        <v>454</v>
      </c>
      <c r="B274" s="2">
        <v>2171812.89</v>
      </c>
      <c r="C274" s="2">
        <v>2171812.89</v>
      </c>
    </row>
    <row r="275" spans="1:3" x14ac:dyDescent="0.25">
      <c r="A275" s="17" t="s">
        <v>455</v>
      </c>
      <c r="B275" s="2">
        <v>0</v>
      </c>
      <c r="C275" s="2">
        <v>0</v>
      </c>
    </row>
    <row r="276" spans="1:3" x14ac:dyDescent="0.25">
      <c r="A276" s="17" t="s">
        <v>456</v>
      </c>
      <c r="B276" s="2">
        <v>17452435.969999999</v>
      </c>
      <c r="C276" s="2">
        <v>16990510.920000002</v>
      </c>
    </row>
    <row r="277" spans="1:3" x14ac:dyDescent="0.25">
      <c r="A277" s="265" t="s">
        <v>148</v>
      </c>
      <c r="B277" s="2">
        <v>298659321.94</v>
      </c>
      <c r="C277" s="2">
        <v>272875682.88999999</v>
      </c>
    </row>
    <row r="278" spans="1:3" x14ac:dyDescent="0.25">
      <c r="A278" s="6" t="s">
        <v>149</v>
      </c>
      <c r="B278" s="2">
        <v>117348169.8</v>
      </c>
      <c r="C278" s="2">
        <v>111078705.97</v>
      </c>
    </row>
    <row r="279" spans="1:3" x14ac:dyDescent="0.25">
      <c r="A279" s="8" t="s">
        <v>150</v>
      </c>
      <c r="B279" s="2">
        <v>4188368.42</v>
      </c>
      <c r="C279" s="2">
        <v>4792870.33</v>
      </c>
    </row>
    <row r="280" spans="1:3" x14ac:dyDescent="0.25">
      <c r="A280" s="7" t="s">
        <v>151</v>
      </c>
      <c r="B280" s="2">
        <v>162226616.84</v>
      </c>
      <c r="C280" s="2">
        <v>156696672.93000001</v>
      </c>
    </row>
    <row r="281" spans="1:3" x14ac:dyDescent="0.25">
      <c r="A281" s="10" t="s">
        <v>152</v>
      </c>
      <c r="B281" s="2">
        <v>21827880.300000001</v>
      </c>
      <c r="C281" s="2">
        <v>19504330.559999999</v>
      </c>
    </row>
    <row r="282" spans="1:3" x14ac:dyDescent="0.25">
      <c r="A282" s="9" t="s">
        <v>153</v>
      </c>
      <c r="B282" s="2">
        <v>45060528.039999999</v>
      </c>
      <c r="C282" s="2">
        <v>41994445.390000001</v>
      </c>
    </row>
    <row r="283" spans="1:3" x14ac:dyDescent="0.25">
      <c r="A283" s="11" t="s">
        <v>154</v>
      </c>
      <c r="B283" s="2">
        <v>17429570.989999998</v>
      </c>
      <c r="C283" s="2">
        <v>16401625.01</v>
      </c>
    </row>
    <row r="284" spans="1:3" x14ac:dyDescent="0.25">
      <c r="A284" s="5" t="s">
        <v>488</v>
      </c>
      <c r="B284" s="2">
        <v>0</v>
      </c>
      <c r="C284" s="2">
        <v>0</v>
      </c>
    </row>
    <row r="285" spans="1:3" x14ac:dyDescent="0.25">
      <c r="A285" s="5" t="s">
        <v>489</v>
      </c>
      <c r="B285" s="2">
        <v>17429570.989999998</v>
      </c>
      <c r="C285" s="2">
        <v>16401625.01</v>
      </c>
    </row>
    <row r="286" spans="1:3" x14ac:dyDescent="0.25">
      <c r="A286" s="11" t="s">
        <v>155</v>
      </c>
      <c r="B286" s="2">
        <v>0</v>
      </c>
      <c r="C286" s="2">
        <v>0</v>
      </c>
    </row>
    <row r="287" spans="1:3" x14ac:dyDescent="0.25">
      <c r="A287" s="5" t="s">
        <v>490</v>
      </c>
      <c r="B287" s="2">
        <v>0</v>
      </c>
      <c r="C287" s="2">
        <v>0</v>
      </c>
    </row>
    <row r="288" spans="1:3" x14ac:dyDescent="0.25">
      <c r="A288" s="5" t="s">
        <v>491</v>
      </c>
      <c r="B288" s="2">
        <v>0</v>
      </c>
      <c r="C288" s="2">
        <v>0</v>
      </c>
    </row>
    <row r="289" spans="1:3" x14ac:dyDescent="0.25">
      <c r="A289" s="11" t="s">
        <v>156</v>
      </c>
      <c r="B289" s="2">
        <v>27630957.050000001</v>
      </c>
      <c r="C289" s="2">
        <v>25592820.379999999</v>
      </c>
    </row>
    <row r="290" spans="1:3" x14ac:dyDescent="0.25">
      <c r="A290" s="5" t="s">
        <v>492</v>
      </c>
      <c r="B290" s="2">
        <v>4913573.2300000004</v>
      </c>
      <c r="C290" s="2">
        <v>4509463.6100000003</v>
      </c>
    </row>
    <row r="291" spans="1:3" x14ac:dyDescent="0.25">
      <c r="A291" s="5" t="s">
        <v>493</v>
      </c>
      <c r="B291" s="2">
        <v>22717383.82</v>
      </c>
      <c r="C291" s="2">
        <v>21083356.77</v>
      </c>
    </row>
    <row r="292" spans="1:3" x14ac:dyDescent="0.25">
      <c r="A292" s="9" t="s">
        <v>157</v>
      </c>
      <c r="B292" s="2">
        <v>40033428.259999998</v>
      </c>
      <c r="C292" s="2">
        <v>46124542.170000002</v>
      </c>
    </row>
    <row r="293" spans="1:3" x14ac:dyDescent="0.25">
      <c r="A293" s="12" t="s">
        <v>624</v>
      </c>
      <c r="B293" s="2">
        <v>12897975.23</v>
      </c>
      <c r="C293" s="2">
        <v>12243641.35</v>
      </c>
    </row>
    <row r="294" spans="1:3" x14ac:dyDescent="0.25">
      <c r="A294" s="12" t="s">
        <v>494</v>
      </c>
      <c r="B294" s="2">
        <v>0</v>
      </c>
      <c r="C294" s="2">
        <v>0</v>
      </c>
    </row>
    <row r="295" spans="1:3" x14ac:dyDescent="0.25">
      <c r="A295" s="12" t="s">
        <v>495</v>
      </c>
      <c r="B295" s="2">
        <v>26019501.329999998</v>
      </c>
      <c r="C295" s="2">
        <v>32825165.350000001</v>
      </c>
    </row>
    <row r="296" spans="1:3" x14ac:dyDescent="0.25">
      <c r="A296" s="12" t="s">
        <v>496</v>
      </c>
      <c r="B296" s="2">
        <v>1115951.7</v>
      </c>
      <c r="C296" s="2">
        <v>1055735.47</v>
      </c>
    </row>
    <row r="297" spans="1:3" x14ac:dyDescent="0.25">
      <c r="A297" s="10" t="s">
        <v>158</v>
      </c>
      <c r="B297" s="2">
        <v>1141309.8</v>
      </c>
      <c r="C297" s="2">
        <v>1026007</v>
      </c>
    </row>
    <row r="298" spans="1:3" x14ac:dyDescent="0.25">
      <c r="A298" s="9" t="s">
        <v>159</v>
      </c>
      <c r="B298" s="2">
        <v>54163470.439999998</v>
      </c>
      <c r="C298" s="2">
        <v>48047347.810000002</v>
      </c>
    </row>
    <row r="299" spans="1:3" x14ac:dyDescent="0.25">
      <c r="A299" s="12" t="s">
        <v>497</v>
      </c>
      <c r="B299" s="2">
        <v>53957047.590000004</v>
      </c>
      <c r="C299" s="2">
        <v>47854271.409999996</v>
      </c>
    </row>
    <row r="300" spans="1:3" x14ac:dyDescent="0.25">
      <c r="A300" s="12" t="s">
        <v>498</v>
      </c>
      <c r="B300" s="2">
        <v>23284.59</v>
      </c>
      <c r="C300" s="2">
        <v>10334.42</v>
      </c>
    </row>
    <row r="301" spans="1:3" x14ac:dyDescent="0.25">
      <c r="A301" s="12" t="s">
        <v>499</v>
      </c>
      <c r="B301" s="2">
        <v>35026.29</v>
      </c>
      <c r="C301" s="2">
        <v>54199.15</v>
      </c>
    </row>
    <row r="302" spans="1:3" x14ac:dyDescent="0.25">
      <c r="A302" s="12" t="s">
        <v>500</v>
      </c>
      <c r="B302" s="2">
        <v>44615.83</v>
      </c>
      <c r="C302" s="2">
        <v>42819.22</v>
      </c>
    </row>
    <row r="303" spans="1:3" x14ac:dyDescent="0.25">
      <c r="A303" s="12" t="s">
        <v>501</v>
      </c>
      <c r="B303" s="2">
        <v>103496.14</v>
      </c>
      <c r="C303" s="2">
        <v>85723.61</v>
      </c>
    </row>
    <row r="304" spans="1:3" x14ac:dyDescent="0.25">
      <c r="A304" s="8" t="s">
        <v>160</v>
      </c>
      <c r="B304" s="2">
        <v>5924859.2000000002</v>
      </c>
      <c r="C304" s="2">
        <v>5072247.9400000004</v>
      </c>
    </row>
    <row r="305" spans="1:3" x14ac:dyDescent="0.25">
      <c r="A305" s="7" t="s">
        <v>161</v>
      </c>
      <c r="B305" s="2">
        <v>740273.41</v>
      </c>
      <c r="C305" s="2">
        <v>135771.5</v>
      </c>
    </row>
    <row r="306" spans="1:3" x14ac:dyDescent="0.25">
      <c r="A306" s="10" t="s">
        <v>162</v>
      </c>
      <c r="B306" s="2">
        <v>0</v>
      </c>
      <c r="C306" s="2">
        <v>0</v>
      </c>
    </row>
    <row r="307" spans="1:3" x14ac:dyDescent="0.25">
      <c r="A307" s="10" t="s">
        <v>163</v>
      </c>
      <c r="B307" s="2">
        <v>101752.66</v>
      </c>
      <c r="C307" s="2">
        <v>101752.66</v>
      </c>
    </row>
    <row r="308" spans="1:3" x14ac:dyDescent="0.25">
      <c r="A308" s="10" t="s">
        <v>164</v>
      </c>
      <c r="B308" s="2">
        <v>395.02</v>
      </c>
      <c r="C308" s="2">
        <v>395.02</v>
      </c>
    </row>
    <row r="309" spans="1:3" x14ac:dyDescent="0.25">
      <c r="A309" s="10" t="s">
        <v>165</v>
      </c>
      <c r="B309" s="2">
        <v>630701.81000000006</v>
      </c>
      <c r="C309" s="2">
        <v>26199.9</v>
      </c>
    </row>
    <row r="310" spans="1:3" x14ac:dyDescent="0.25">
      <c r="A310" s="10" t="s">
        <v>166</v>
      </c>
      <c r="B310" s="2">
        <v>7423.92</v>
      </c>
      <c r="C310" s="2">
        <v>7423.92</v>
      </c>
    </row>
    <row r="311" spans="1:3" x14ac:dyDescent="0.25">
      <c r="A311" s="7" t="s">
        <v>167</v>
      </c>
      <c r="B311" s="2">
        <v>0</v>
      </c>
      <c r="C311" s="2">
        <v>0</v>
      </c>
    </row>
    <row r="312" spans="1:3" x14ac:dyDescent="0.25">
      <c r="A312" s="10" t="s">
        <v>168</v>
      </c>
      <c r="B312" s="2">
        <v>0</v>
      </c>
      <c r="C312" s="2">
        <v>0</v>
      </c>
    </row>
    <row r="313" spans="1:3" x14ac:dyDescent="0.25">
      <c r="A313" s="10" t="s">
        <v>169</v>
      </c>
      <c r="B313" s="2">
        <v>0</v>
      </c>
      <c r="C313" s="2">
        <v>0</v>
      </c>
    </row>
    <row r="314" spans="1:3" x14ac:dyDescent="0.25">
      <c r="A314" s="10" t="s">
        <v>170</v>
      </c>
      <c r="B314" s="2">
        <v>0</v>
      </c>
      <c r="C314" s="2">
        <v>0</v>
      </c>
    </row>
    <row r="315" spans="1:3" x14ac:dyDescent="0.25">
      <c r="A315" s="8" t="s">
        <v>171</v>
      </c>
      <c r="B315" s="2">
        <v>0</v>
      </c>
      <c r="C315" s="2">
        <v>0</v>
      </c>
    </row>
    <row r="316" spans="1:3" x14ac:dyDescent="0.25">
      <c r="A316" s="8" t="s">
        <v>172</v>
      </c>
      <c r="B316" s="2">
        <v>-55731948.07</v>
      </c>
      <c r="C316" s="2">
        <v>-55618856.729999997</v>
      </c>
    </row>
    <row r="317" spans="1:3" x14ac:dyDescent="0.25">
      <c r="A317" s="6" t="s">
        <v>173</v>
      </c>
      <c r="B317" s="2">
        <v>42069469.670000002</v>
      </c>
      <c r="C317" s="2">
        <v>44266194.590000004</v>
      </c>
    </row>
    <row r="318" spans="1:3" x14ac:dyDescent="0.25">
      <c r="A318" s="8" t="s">
        <v>174</v>
      </c>
      <c r="B318" s="2">
        <v>729714.94</v>
      </c>
      <c r="C318" s="2">
        <v>881140.29</v>
      </c>
    </row>
    <row r="319" spans="1:3" x14ac:dyDescent="0.25">
      <c r="A319" s="7" t="s">
        <v>175</v>
      </c>
      <c r="B319" s="2">
        <v>19752063.690000001</v>
      </c>
      <c r="C319" s="2">
        <v>20635860.73</v>
      </c>
    </row>
    <row r="320" spans="1:3" x14ac:dyDescent="0.25">
      <c r="A320" s="10" t="s">
        <v>176</v>
      </c>
      <c r="B320" s="2">
        <v>1218087.8899999999</v>
      </c>
      <c r="C320" s="2">
        <v>1007435.16</v>
      </c>
    </row>
    <row r="321" spans="1:3" x14ac:dyDescent="0.25">
      <c r="A321" s="10" t="s">
        <v>177</v>
      </c>
      <c r="B321" s="2">
        <v>556737.99</v>
      </c>
      <c r="C321" s="2">
        <v>119000</v>
      </c>
    </row>
    <row r="322" spans="1:3" x14ac:dyDescent="0.25">
      <c r="A322" s="10" t="s">
        <v>178</v>
      </c>
      <c r="B322" s="2">
        <v>0</v>
      </c>
      <c r="C322" s="2">
        <v>0</v>
      </c>
    </row>
    <row r="323" spans="1:3" x14ac:dyDescent="0.25">
      <c r="A323" s="10" t="s">
        <v>179</v>
      </c>
      <c r="B323" s="2">
        <v>17977237.809999999</v>
      </c>
      <c r="C323" s="2">
        <v>19359425.57</v>
      </c>
    </row>
    <row r="324" spans="1:3" x14ac:dyDescent="0.25">
      <c r="A324" s="10" t="s">
        <v>457</v>
      </c>
      <c r="B324" s="2">
        <v>0</v>
      </c>
      <c r="C324" s="2">
        <v>0</v>
      </c>
    </row>
    <row r="325" spans="1:3" x14ac:dyDescent="0.25">
      <c r="A325" s="10" t="s">
        <v>458</v>
      </c>
      <c r="B325" s="2">
        <v>0</v>
      </c>
      <c r="C325" s="2">
        <v>0</v>
      </c>
    </row>
    <row r="326" spans="1:3" x14ac:dyDescent="0.25">
      <c r="A326" s="10" t="s">
        <v>459</v>
      </c>
      <c r="B326" s="2">
        <v>0</v>
      </c>
      <c r="C326" s="2">
        <v>150000</v>
      </c>
    </row>
    <row r="327" spans="1:3" x14ac:dyDescent="0.25">
      <c r="A327" s="7" t="s">
        <v>180</v>
      </c>
      <c r="B327" s="2">
        <v>0</v>
      </c>
      <c r="C327" s="2">
        <v>0</v>
      </c>
    </row>
    <row r="328" spans="1:3" x14ac:dyDescent="0.25">
      <c r="A328" s="9" t="s">
        <v>181</v>
      </c>
      <c r="B328" s="2">
        <v>0</v>
      </c>
      <c r="C328" s="2">
        <v>0</v>
      </c>
    </row>
    <row r="329" spans="1:3" x14ac:dyDescent="0.25">
      <c r="A329" s="12" t="s">
        <v>502</v>
      </c>
      <c r="B329" s="2">
        <v>0</v>
      </c>
      <c r="C329" s="2">
        <v>0</v>
      </c>
    </row>
    <row r="330" spans="1:3" x14ac:dyDescent="0.25">
      <c r="A330" s="12" t="s">
        <v>503</v>
      </c>
      <c r="B330" s="2">
        <v>0</v>
      </c>
      <c r="C330" s="2">
        <v>0</v>
      </c>
    </row>
    <row r="331" spans="1:3" x14ac:dyDescent="0.25">
      <c r="A331" s="10" t="s">
        <v>182</v>
      </c>
      <c r="B331" s="2">
        <v>0</v>
      </c>
      <c r="C331" s="2">
        <v>0</v>
      </c>
    </row>
    <row r="332" spans="1:3" x14ac:dyDescent="0.25">
      <c r="A332" s="10" t="s">
        <v>183</v>
      </c>
      <c r="B332" s="2">
        <v>0</v>
      </c>
      <c r="C332" s="2">
        <v>0</v>
      </c>
    </row>
    <row r="333" spans="1:3" x14ac:dyDescent="0.25">
      <c r="A333" s="10" t="s">
        <v>184</v>
      </c>
      <c r="B333" s="2">
        <v>0</v>
      </c>
      <c r="C333" s="2">
        <v>0</v>
      </c>
    </row>
    <row r="334" spans="1:3" x14ac:dyDescent="0.25">
      <c r="A334" s="10" t="s">
        <v>185</v>
      </c>
      <c r="B334" s="2">
        <v>0</v>
      </c>
      <c r="C334" s="2">
        <v>0</v>
      </c>
    </row>
    <row r="335" spans="1:3" x14ac:dyDescent="0.25">
      <c r="A335" s="10" t="s">
        <v>186</v>
      </c>
      <c r="B335" s="2">
        <v>0</v>
      </c>
      <c r="C335" s="2">
        <v>0</v>
      </c>
    </row>
    <row r="336" spans="1:3" x14ac:dyDescent="0.25">
      <c r="A336" s="10" t="s">
        <v>187</v>
      </c>
      <c r="B336" s="2">
        <v>0</v>
      </c>
      <c r="C336" s="2">
        <v>0</v>
      </c>
    </row>
    <row r="337" spans="1:3" x14ac:dyDescent="0.25">
      <c r="A337" s="10" t="s">
        <v>460</v>
      </c>
      <c r="B337" s="2">
        <v>0</v>
      </c>
      <c r="C337" s="2">
        <v>0</v>
      </c>
    </row>
    <row r="338" spans="1:3" x14ac:dyDescent="0.25">
      <c r="A338" s="7" t="s">
        <v>188</v>
      </c>
      <c r="B338" s="2">
        <v>5274693.33</v>
      </c>
      <c r="C338" s="2">
        <v>4805866.6399999997</v>
      </c>
    </row>
    <row r="339" spans="1:3" x14ac:dyDescent="0.25">
      <c r="A339" s="10" t="s">
        <v>461</v>
      </c>
      <c r="B339" s="2">
        <v>1126266.99</v>
      </c>
      <c r="C339" s="2">
        <v>1122680.02</v>
      </c>
    </row>
    <row r="340" spans="1:3" x14ac:dyDescent="0.25">
      <c r="A340" s="10" t="s">
        <v>462</v>
      </c>
      <c r="B340" s="2">
        <v>782621.65</v>
      </c>
      <c r="C340" s="2">
        <v>362873.33</v>
      </c>
    </row>
    <row r="341" spans="1:3" x14ac:dyDescent="0.25">
      <c r="A341" s="9" t="s">
        <v>463</v>
      </c>
      <c r="B341" s="2">
        <v>2916730.67</v>
      </c>
      <c r="C341" s="2">
        <v>3054548.12</v>
      </c>
    </row>
    <row r="342" spans="1:3" x14ac:dyDescent="0.25">
      <c r="A342" s="12" t="s">
        <v>504</v>
      </c>
      <c r="B342" s="2">
        <v>1925627.72</v>
      </c>
      <c r="C342" s="2">
        <v>2025245.91</v>
      </c>
    </row>
    <row r="343" spans="1:3" x14ac:dyDescent="0.25">
      <c r="A343" s="12" t="s">
        <v>505</v>
      </c>
      <c r="B343" s="2">
        <v>991102.95</v>
      </c>
      <c r="C343" s="2">
        <v>1029302.21</v>
      </c>
    </row>
    <row r="344" spans="1:3" x14ac:dyDescent="0.25">
      <c r="A344" s="10" t="s">
        <v>464</v>
      </c>
      <c r="B344" s="2">
        <v>0</v>
      </c>
      <c r="C344" s="2">
        <v>0</v>
      </c>
    </row>
    <row r="345" spans="1:3" x14ac:dyDescent="0.25">
      <c r="A345" s="10" t="s">
        <v>465</v>
      </c>
      <c r="B345" s="2">
        <v>449074.02</v>
      </c>
      <c r="C345" s="2">
        <v>265765.17</v>
      </c>
    </row>
    <row r="346" spans="1:3" x14ac:dyDescent="0.25">
      <c r="A346" s="7" t="s">
        <v>466</v>
      </c>
      <c r="B346" s="2">
        <v>16312997.710000001</v>
      </c>
      <c r="C346" s="2">
        <v>17943326.93</v>
      </c>
    </row>
    <row r="347" spans="1:3" x14ac:dyDescent="0.25">
      <c r="A347" s="10" t="s">
        <v>189</v>
      </c>
      <c r="B347" s="2">
        <v>0</v>
      </c>
      <c r="C347" s="2">
        <v>0</v>
      </c>
    </row>
    <row r="348" spans="1:3" x14ac:dyDescent="0.25">
      <c r="A348" s="9" t="s">
        <v>190</v>
      </c>
      <c r="B348" s="2">
        <v>11543952.109999999</v>
      </c>
      <c r="C348" s="2">
        <v>15067560.960000001</v>
      </c>
    </row>
    <row r="349" spans="1:3" x14ac:dyDescent="0.25">
      <c r="A349" s="12" t="s">
        <v>625</v>
      </c>
      <c r="B349" s="2">
        <v>6128666.1600000001</v>
      </c>
      <c r="C349" s="2">
        <v>8185505.1399999997</v>
      </c>
    </row>
    <row r="350" spans="1:3" x14ac:dyDescent="0.25">
      <c r="A350" s="12" t="s">
        <v>191</v>
      </c>
      <c r="B350" s="2">
        <v>4763881.83</v>
      </c>
      <c r="C350" s="2">
        <v>6060109.7400000002</v>
      </c>
    </row>
    <row r="351" spans="1:3" x14ac:dyDescent="0.25">
      <c r="A351" s="12" t="s">
        <v>192</v>
      </c>
      <c r="B351" s="2">
        <v>651404.12</v>
      </c>
      <c r="C351" s="2">
        <v>821946.08</v>
      </c>
    </row>
    <row r="352" spans="1:3" x14ac:dyDescent="0.25">
      <c r="A352" s="10" t="s">
        <v>193</v>
      </c>
      <c r="B352" s="2">
        <v>3599031.45</v>
      </c>
      <c r="C352" s="2">
        <v>1401809.04</v>
      </c>
    </row>
    <row r="353" spans="1:3" x14ac:dyDescent="0.25">
      <c r="A353" s="10" t="s">
        <v>467</v>
      </c>
      <c r="B353" s="2">
        <v>1170014.1499999999</v>
      </c>
      <c r="C353" s="2">
        <v>1473956.93</v>
      </c>
    </row>
    <row r="354" spans="1:3" x14ac:dyDescent="0.25">
      <c r="A354" s="6" t="s">
        <v>468</v>
      </c>
      <c r="B354" s="2">
        <v>4254302.55</v>
      </c>
      <c r="C354" s="2">
        <v>3576679.85</v>
      </c>
    </row>
    <row r="355" spans="1:3" x14ac:dyDescent="0.25">
      <c r="A355" s="8" t="s">
        <v>194</v>
      </c>
      <c r="B355" s="2">
        <v>4254302.55</v>
      </c>
      <c r="C355" s="2">
        <v>3576679.85</v>
      </c>
    </row>
    <row r="356" spans="1:3" x14ac:dyDescent="0.25">
      <c r="A356" s="8" t="s">
        <v>195</v>
      </c>
      <c r="B356" s="2">
        <v>0</v>
      </c>
      <c r="C356" s="2">
        <v>0</v>
      </c>
    </row>
    <row r="357" spans="1:3" x14ac:dyDescent="0.25">
      <c r="A357" s="8" t="s">
        <v>469</v>
      </c>
      <c r="B357" s="2">
        <v>0</v>
      </c>
      <c r="C357" s="2">
        <v>0</v>
      </c>
    </row>
    <row r="358" spans="1:3" x14ac:dyDescent="0.25">
      <c r="A358" s="6" t="s">
        <v>196</v>
      </c>
      <c r="B358" s="2">
        <v>134925074.93000001</v>
      </c>
      <c r="C358" s="2">
        <v>113953326.23999999</v>
      </c>
    </row>
    <row r="359" spans="1:3" x14ac:dyDescent="0.25">
      <c r="A359" s="8" t="s">
        <v>197</v>
      </c>
      <c r="B359" s="2">
        <v>0</v>
      </c>
      <c r="C359" s="2">
        <v>0</v>
      </c>
    </row>
    <row r="360" spans="1:3" x14ac:dyDescent="0.25">
      <c r="A360" s="7" t="s">
        <v>198</v>
      </c>
      <c r="B360" s="2">
        <v>0</v>
      </c>
      <c r="C360" s="2">
        <v>0</v>
      </c>
    </row>
    <row r="361" spans="1:3" x14ac:dyDescent="0.25">
      <c r="A361" s="10" t="s">
        <v>199</v>
      </c>
      <c r="B361" s="2">
        <v>0</v>
      </c>
      <c r="C361" s="2">
        <v>0</v>
      </c>
    </row>
    <row r="362" spans="1:3" x14ac:dyDescent="0.25">
      <c r="A362" s="10" t="s">
        <v>200</v>
      </c>
      <c r="B362" s="2">
        <v>0</v>
      </c>
      <c r="C362" s="2">
        <v>0</v>
      </c>
    </row>
    <row r="363" spans="1:3" x14ac:dyDescent="0.25">
      <c r="A363" s="10" t="s">
        <v>201</v>
      </c>
      <c r="B363" s="2">
        <v>0</v>
      </c>
      <c r="C363" s="2">
        <v>0</v>
      </c>
    </row>
    <row r="364" spans="1:3" x14ac:dyDescent="0.25">
      <c r="A364" s="10" t="s">
        <v>202</v>
      </c>
      <c r="B364" s="2">
        <v>0</v>
      </c>
      <c r="C364" s="2">
        <v>0</v>
      </c>
    </row>
    <row r="365" spans="1:3" x14ac:dyDescent="0.25">
      <c r="A365" s="10" t="s">
        <v>203</v>
      </c>
      <c r="B365" s="2">
        <v>0</v>
      </c>
      <c r="C365" s="2">
        <v>0</v>
      </c>
    </row>
    <row r="366" spans="1:3" x14ac:dyDescent="0.25">
      <c r="A366" s="7" t="s">
        <v>204</v>
      </c>
      <c r="B366" s="2">
        <v>8726335.3599999994</v>
      </c>
      <c r="C366" s="2">
        <v>19112015.73</v>
      </c>
    </row>
    <row r="367" spans="1:3" x14ac:dyDescent="0.25">
      <c r="A367" s="9" t="s">
        <v>470</v>
      </c>
      <c r="B367" s="2">
        <v>5181154.22</v>
      </c>
      <c r="C367" s="2">
        <v>17294735.390000001</v>
      </c>
    </row>
    <row r="368" spans="1:3" x14ac:dyDescent="0.25">
      <c r="A368" s="12" t="s">
        <v>506</v>
      </c>
      <c r="B368" s="2">
        <v>0</v>
      </c>
      <c r="C368" s="2">
        <v>0</v>
      </c>
    </row>
    <row r="369" spans="1:3" x14ac:dyDescent="0.25">
      <c r="A369" s="12" t="s">
        <v>507</v>
      </c>
      <c r="B369" s="2">
        <v>5181154.22</v>
      </c>
      <c r="C369" s="2">
        <v>17294735.390000001</v>
      </c>
    </row>
    <row r="370" spans="1:3" x14ac:dyDescent="0.25">
      <c r="A370" s="10" t="s">
        <v>471</v>
      </c>
      <c r="B370" s="2">
        <v>0</v>
      </c>
      <c r="C370" s="2">
        <v>0</v>
      </c>
    </row>
    <row r="371" spans="1:3" x14ac:dyDescent="0.25">
      <c r="A371" s="9" t="s">
        <v>472</v>
      </c>
      <c r="B371" s="2">
        <v>0</v>
      </c>
      <c r="C371" s="2">
        <v>0</v>
      </c>
    </row>
    <row r="372" spans="1:3" x14ac:dyDescent="0.25">
      <c r="A372" s="12" t="s">
        <v>508</v>
      </c>
      <c r="B372" s="2">
        <v>0</v>
      </c>
      <c r="C372" s="2">
        <v>0</v>
      </c>
    </row>
    <row r="373" spans="1:3" x14ac:dyDescent="0.25">
      <c r="A373" s="12" t="s">
        <v>509</v>
      </c>
      <c r="B373" s="2">
        <v>0</v>
      </c>
      <c r="C373" s="2">
        <v>0</v>
      </c>
    </row>
    <row r="374" spans="1:3" x14ac:dyDescent="0.25">
      <c r="A374" s="9" t="s">
        <v>473</v>
      </c>
      <c r="B374" s="2">
        <v>0</v>
      </c>
      <c r="C374" s="2">
        <v>0</v>
      </c>
    </row>
    <row r="375" spans="1:3" x14ac:dyDescent="0.25">
      <c r="A375" s="12" t="s">
        <v>510</v>
      </c>
      <c r="B375" s="2">
        <v>0</v>
      </c>
      <c r="C375" s="2">
        <v>0</v>
      </c>
    </row>
    <row r="376" spans="1:3" x14ac:dyDescent="0.25">
      <c r="A376" s="12" t="s">
        <v>511</v>
      </c>
      <c r="B376" s="2">
        <v>0</v>
      </c>
      <c r="C376" s="2">
        <v>0</v>
      </c>
    </row>
    <row r="377" spans="1:3" x14ac:dyDescent="0.25">
      <c r="A377" s="9" t="s">
        <v>474</v>
      </c>
      <c r="B377" s="2">
        <v>0</v>
      </c>
      <c r="C377" s="2">
        <v>0</v>
      </c>
    </row>
    <row r="378" spans="1:3" x14ac:dyDescent="0.25">
      <c r="A378" s="12" t="s">
        <v>512</v>
      </c>
      <c r="B378" s="2">
        <v>0</v>
      </c>
      <c r="C378" s="2">
        <v>0</v>
      </c>
    </row>
    <row r="379" spans="1:3" x14ac:dyDescent="0.25">
      <c r="A379" s="12" t="s">
        <v>513</v>
      </c>
      <c r="B379" s="2">
        <v>0</v>
      </c>
      <c r="C379" s="2">
        <v>0</v>
      </c>
    </row>
    <row r="380" spans="1:3" x14ac:dyDescent="0.25">
      <c r="A380" s="9" t="s">
        <v>475</v>
      </c>
      <c r="B380" s="2">
        <v>0</v>
      </c>
      <c r="C380" s="2">
        <v>0</v>
      </c>
    </row>
    <row r="381" spans="1:3" x14ac:dyDescent="0.25">
      <c r="A381" s="12" t="s">
        <v>514</v>
      </c>
      <c r="B381" s="2">
        <v>0</v>
      </c>
      <c r="C381" s="2">
        <v>0</v>
      </c>
    </row>
    <row r="382" spans="1:3" x14ac:dyDescent="0.25">
      <c r="A382" s="12" t="s">
        <v>515</v>
      </c>
      <c r="B382" s="2">
        <v>0</v>
      </c>
      <c r="C382" s="2">
        <v>0</v>
      </c>
    </row>
    <row r="383" spans="1:3" x14ac:dyDescent="0.25">
      <c r="A383" s="9" t="s">
        <v>476</v>
      </c>
      <c r="B383" s="2">
        <v>0</v>
      </c>
      <c r="C383" s="2">
        <v>0</v>
      </c>
    </row>
    <row r="384" spans="1:3" x14ac:dyDescent="0.25">
      <c r="A384" s="12" t="s">
        <v>516</v>
      </c>
      <c r="B384" s="2">
        <v>0</v>
      </c>
      <c r="C384" s="2">
        <v>0</v>
      </c>
    </row>
    <row r="385" spans="1:3" x14ac:dyDescent="0.25">
      <c r="A385" s="12" t="s">
        <v>517</v>
      </c>
      <c r="B385" s="2">
        <v>0</v>
      </c>
      <c r="C385" s="2">
        <v>0</v>
      </c>
    </row>
    <row r="386" spans="1:3" x14ac:dyDescent="0.25">
      <c r="A386" s="10" t="s">
        <v>477</v>
      </c>
      <c r="B386" s="2">
        <v>0</v>
      </c>
      <c r="C386" s="2">
        <v>0</v>
      </c>
    </row>
    <row r="387" spans="1:3" x14ac:dyDescent="0.25">
      <c r="A387" s="9" t="s">
        <v>478</v>
      </c>
      <c r="B387" s="2">
        <v>3545181.14</v>
      </c>
      <c r="C387" s="2">
        <v>1810141.88</v>
      </c>
    </row>
    <row r="388" spans="1:3" x14ac:dyDescent="0.25">
      <c r="A388" s="12" t="s">
        <v>518</v>
      </c>
      <c r="B388" s="2">
        <v>17541.43</v>
      </c>
      <c r="C388" s="2">
        <v>0</v>
      </c>
    </row>
    <row r="389" spans="1:3" x14ac:dyDescent="0.25">
      <c r="A389" s="12" t="s">
        <v>519</v>
      </c>
      <c r="B389" s="2">
        <v>3527639.71</v>
      </c>
      <c r="C389" s="2">
        <v>1810141.88</v>
      </c>
    </row>
    <row r="390" spans="1:3" x14ac:dyDescent="0.25">
      <c r="A390" s="10" t="s">
        <v>479</v>
      </c>
      <c r="B390" s="2">
        <v>0</v>
      </c>
      <c r="C390" s="2">
        <v>7138.46</v>
      </c>
    </row>
    <row r="391" spans="1:3" x14ac:dyDescent="0.25">
      <c r="A391" s="8" t="s">
        <v>205</v>
      </c>
      <c r="B391" s="2">
        <v>3248903.72</v>
      </c>
      <c r="C391" s="2">
        <v>3298491.66</v>
      </c>
    </row>
    <row r="392" spans="1:3" x14ac:dyDescent="0.25">
      <c r="A392" s="7" t="s">
        <v>206</v>
      </c>
      <c r="B392" s="2">
        <v>1449173.57</v>
      </c>
      <c r="C392" s="2">
        <v>1636451</v>
      </c>
    </row>
    <row r="393" spans="1:3" x14ac:dyDescent="0.25">
      <c r="A393" s="9" t="s">
        <v>207</v>
      </c>
      <c r="B393" s="2">
        <v>1364200.61</v>
      </c>
      <c r="C393" s="2">
        <v>1520781.86</v>
      </c>
    </row>
    <row r="394" spans="1:3" x14ac:dyDescent="0.25">
      <c r="A394" s="12" t="s">
        <v>208</v>
      </c>
      <c r="B394" s="2">
        <v>0</v>
      </c>
      <c r="C394" s="2">
        <v>0</v>
      </c>
    </row>
    <row r="395" spans="1:3" ht="25.5" x14ac:dyDescent="0.25">
      <c r="A395" s="18" t="s">
        <v>209</v>
      </c>
      <c r="B395" s="2">
        <v>0</v>
      </c>
      <c r="C395" s="2">
        <v>0</v>
      </c>
    </row>
    <row r="396" spans="1:3" ht="25.5" x14ac:dyDescent="0.25">
      <c r="A396" s="18" t="s">
        <v>210</v>
      </c>
      <c r="B396" s="2">
        <v>0</v>
      </c>
      <c r="C396" s="2">
        <v>0</v>
      </c>
    </row>
    <row r="397" spans="1:3" x14ac:dyDescent="0.25">
      <c r="A397" s="12" t="s">
        <v>211</v>
      </c>
      <c r="B397" s="2">
        <v>0</v>
      </c>
      <c r="C397" s="2">
        <v>0</v>
      </c>
    </row>
    <row r="398" spans="1:3" x14ac:dyDescent="0.25">
      <c r="A398" s="12" t="s">
        <v>212</v>
      </c>
      <c r="B398" s="2">
        <v>0</v>
      </c>
      <c r="C398" s="2">
        <v>0</v>
      </c>
    </row>
    <row r="399" spans="1:3" x14ac:dyDescent="0.25">
      <c r="A399" s="12" t="s">
        <v>213</v>
      </c>
      <c r="B399" s="2">
        <v>1364200.61</v>
      </c>
      <c r="C399" s="2">
        <v>1520781.86</v>
      </c>
    </row>
    <row r="400" spans="1:3" x14ac:dyDescent="0.25">
      <c r="A400" s="12" t="s">
        <v>480</v>
      </c>
      <c r="B400" s="2">
        <v>0</v>
      </c>
      <c r="C400" s="2">
        <v>0</v>
      </c>
    </row>
    <row r="401" spans="1:3" x14ac:dyDescent="0.25">
      <c r="A401" s="12" t="s">
        <v>626</v>
      </c>
      <c r="B401" s="2">
        <v>0</v>
      </c>
      <c r="C401" s="2">
        <v>0</v>
      </c>
    </row>
    <row r="402" spans="1:3" x14ac:dyDescent="0.25">
      <c r="A402" s="12" t="s">
        <v>627</v>
      </c>
      <c r="B402" s="2">
        <v>0</v>
      </c>
      <c r="C402" s="2">
        <v>0</v>
      </c>
    </row>
    <row r="403" spans="1:3" x14ac:dyDescent="0.25">
      <c r="A403" s="10" t="s">
        <v>628</v>
      </c>
      <c r="B403" s="2">
        <v>84972.96</v>
      </c>
      <c r="C403" s="2">
        <v>115669.14</v>
      </c>
    </row>
    <row r="404" spans="1:3" x14ac:dyDescent="0.25">
      <c r="A404" s="9" t="s">
        <v>214</v>
      </c>
      <c r="B404" s="2">
        <v>0</v>
      </c>
      <c r="C404" s="2">
        <v>0</v>
      </c>
    </row>
    <row r="405" spans="1:3" x14ac:dyDescent="0.25">
      <c r="A405" s="12" t="s">
        <v>520</v>
      </c>
      <c r="B405" s="2">
        <v>0</v>
      </c>
      <c r="C405" s="2">
        <v>0</v>
      </c>
    </row>
    <row r="406" spans="1:3" x14ac:dyDescent="0.25">
      <c r="A406" s="12" t="s">
        <v>521</v>
      </c>
      <c r="B406" s="2">
        <v>0</v>
      </c>
      <c r="C406" s="2">
        <v>0</v>
      </c>
    </row>
    <row r="407" spans="1:3" x14ac:dyDescent="0.25">
      <c r="A407" s="12" t="s">
        <v>522</v>
      </c>
      <c r="B407" s="2">
        <v>0</v>
      </c>
      <c r="C407" s="2">
        <v>0</v>
      </c>
    </row>
    <row r="408" spans="1:3" x14ac:dyDescent="0.25">
      <c r="A408" s="12" t="s">
        <v>523</v>
      </c>
      <c r="B408" s="2">
        <v>0</v>
      </c>
      <c r="C408" s="2">
        <v>0</v>
      </c>
    </row>
    <row r="409" spans="1:3" x14ac:dyDescent="0.25">
      <c r="A409" s="12" t="s">
        <v>524</v>
      </c>
      <c r="B409" s="2">
        <v>0</v>
      </c>
      <c r="C409" s="2">
        <v>0</v>
      </c>
    </row>
    <row r="410" spans="1:3" x14ac:dyDescent="0.25">
      <c r="A410" s="7" t="s">
        <v>215</v>
      </c>
      <c r="B410" s="2">
        <v>10425.59</v>
      </c>
      <c r="C410" s="2">
        <v>39162.28</v>
      </c>
    </row>
    <row r="411" spans="1:3" x14ac:dyDescent="0.25">
      <c r="A411" s="10" t="s">
        <v>216</v>
      </c>
      <c r="B411" s="2">
        <v>10425.59</v>
      </c>
      <c r="C411" s="2">
        <v>39162.28</v>
      </c>
    </row>
    <row r="412" spans="1:3" x14ac:dyDescent="0.25">
      <c r="A412" s="10" t="s">
        <v>217</v>
      </c>
      <c r="B412" s="2">
        <v>0</v>
      </c>
      <c r="C412" s="2">
        <v>0</v>
      </c>
    </row>
    <row r="413" spans="1:3" x14ac:dyDescent="0.25">
      <c r="A413" s="10" t="s">
        <v>218</v>
      </c>
      <c r="B413" s="2">
        <v>0</v>
      </c>
      <c r="C413" s="2">
        <v>0</v>
      </c>
    </row>
    <row r="414" spans="1:3" x14ac:dyDescent="0.25">
      <c r="A414" s="7" t="s">
        <v>219</v>
      </c>
      <c r="B414" s="2">
        <v>84537019.159999996</v>
      </c>
      <c r="C414" s="2">
        <v>56441091.869999997</v>
      </c>
    </row>
    <row r="415" spans="1:3" x14ac:dyDescent="0.25">
      <c r="A415" s="9" t="s">
        <v>629</v>
      </c>
      <c r="B415" s="2">
        <v>33205558.940000001</v>
      </c>
      <c r="C415" s="2">
        <v>25010277.510000002</v>
      </c>
    </row>
    <row r="416" spans="1:3" x14ac:dyDescent="0.25">
      <c r="A416" s="12" t="s">
        <v>525</v>
      </c>
      <c r="B416" s="2">
        <v>35382819.590000004</v>
      </c>
      <c r="C416" s="2">
        <v>25055089.649999999</v>
      </c>
    </row>
    <row r="417" spans="1:3" x14ac:dyDescent="0.25">
      <c r="A417" s="12" t="s">
        <v>526</v>
      </c>
      <c r="B417" s="2">
        <v>-2177260.65</v>
      </c>
      <c r="C417" s="2">
        <v>-44812.14</v>
      </c>
    </row>
    <row r="418" spans="1:3" x14ac:dyDescent="0.25">
      <c r="A418" s="9" t="s">
        <v>220</v>
      </c>
      <c r="B418" s="2">
        <v>51331460.219999999</v>
      </c>
      <c r="C418" s="2">
        <v>31430814.359999999</v>
      </c>
    </row>
    <row r="419" spans="1:3" x14ac:dyDescent="0.25">
      <c r="A419" s="12" t="s">
        <v>527</v>
      </c>
      <c r="B419" s="2">
        <v>52476683.640000001</v>
      </c>
      <c r="C419" s="2">
        <v>32955742.34</v>
      </c>
    </row>
    <row r="420" spans="1:3" x14ac:dyDescent="0.25">
      <c r="A420" s="12" t="s">
        <v>528</v>
      </c>
      <c r="B420" s="2">
        <v>-1145223.42</v>
      </c>
      <c r="C420" s="2">
        <v>-1524927.98</v>
      </c>
    </row>
    <row r="421" spans="1:3" x14ac:dyDescent="0.25">
      <c r="A421" s="8" t="s">
        <v>221</v>
      </c>
      <c r="B421" s="2">
        <v>370800.56</v>
      </c>
      <c r="C421" s="2">
        <v>370496.17</v>
      </c>
    </row>
    <row r="422" spans="1:3" x14ac:dyDescent="0.25">
      <c r="A422" s="8" t="s">
        <v>222</v>
      </c>
      <c r="B422" s="2">
        <v>12066830.85</v>
      </c>
      <c r="C422" s="2">
        <v>11183977.279999999</v>
      </c>
    </row>
    <row r="423" spans="1:3" x14ac:dyDescent="0.25">
      <c r="A423" s="8" t="s">
        <v>223</v>
      </c>
      <c r="B423" s="2">
        <v>5847555.0899999999</v>
      </c>
      <c r="C423" s="2">
        <v>6263512.9299999997</v>
      </c>
    </row>
    <row r="424" spans="1:3" x14ac:dyDescent="0.25">
      <c r="A424" s="7" t="s">
        <v>224</v>
      </c>
      <c r="B424" s="2">
        <v>18668031.030000001</v>
      </c>
      <c r="C424" s="2">
        <v>15608127.32</v>
      </c>
    </row>
    <row r="425" spans="1:3" x14ac:dyDescent="0.25">
      <c r="A425" s="10" t="s">
        <v>225</v>
      </c>
      <c r="B425" s="2">
        <v>0</v>
      </c>
      <c r="C425" s="2">
        <v>0</v>
      </c>
    </row>
    <row r="426" spans="1:3" x14ac:dyDescent="0.25">
      <c r="A426" s="10" t="s">
        <v>226</v>
      </c>
      <c r="B426" s="2">
        <v>14856385.390000001</v>
      </c>
      <c r="C426" s="2">
        <v>13984257.640000001</v>
      </c>
    </row>
    <row r="427" spans="1:3" x14ac:dyDescent="0.25">
      <c r="A427" s="10" t="s">
        <v>227</v>
      </c>
      <c r="B427" s="2">
        <v>0</v>
      </c>
      <c r="C427" s="2">
        <v>0</v>
      </c>
    </row>
    <row r="428" spans="1:3" x14ac:dyDescent="0.25">
      <c r="A428" s="9" t="s">
        <v>228</v>
      </c>
      <c r="B428" s="2">
        <v>3811645.64</v>
      </c>
      <c r="C428" s="2">
        <v>1623869.68</v>
      </c>
    </row>
    <row r="429" spans="1:3" x14ac:dyDescent="0.25">
      <c r="A429" s="12" t="s">
        <v>529</v>
      </c>
      <c r="B429" s="2">
        <v>3303987.73</v>
      </c>
      <c r="C429" s="2">
        <v>841241.64</v>
      </c>
    </row>
    <row r="430" spans="1:3" x14ac:dyDescent="0.25">
      <c r="A430" s="12" t="s">
        <v>530</v>
      </c>
      <c r="B430" s="2">
        <v>507657.91</v>
      </c>
      <c r="C430" s="2">
        <v>782628.04</v>
      </c>
    </row>
    <row r="431" spans="1:3" x14ac:dyDescent="0.25">
      <c r="A431" s="6" t="s">
        <v>229</v>
      </c>
      <c r="B431" s="2">
        <v>62304.99</v>
      </c>
      <c r="C431" s="2">
        <v>776.24</v>
      </c>
    </row>
    <row r="432" spans="1:3" x14ac:dyDescent="0.25">
      <c r="A432" s="7" t="s">
        <v>230</v>
      </c>
      <c r="B432" s="2">
        <v>10032.950000000001</v>
      </c>
      <c r="C432" s="2">
        <v>776.24</v>
      </c>
    </row>
    <row r="433" spans="1:3" x14ac:dyDescent="0.25">
      <c r="A433" s="10" t="s">
        <v>231</v>
      </c>
      <c r="B433" s="2">
        <v>10032.950000000001</v>
      </c>
      <c r="C433" s="2">
        <v>776.24</v>
      </c>
    </row>
    <row r="434" spans="1:3" x14ac:dyDescent="0.25">
      <c r="A434" s="10" t="s">
        <v>232</v>
      </c>
      <c r="B434" s="2">
        <v>0</v>
      </c>
      <c r="C434" s="2">
        <v>0</v>
      </c>
    </row>
    <row r="435" spans="1:3" x14ac:dyDescent="0.25">
      <c r="A435" s="7" t="s">
        <v>233</v>
      </c>
      <c r="B435" s="2">
        <v>52272.04</v>
      </c>
      <c r="C435" s="2">
        <v>0</v>
      </c>
    </row>
    <row r="436" spans="1:3" x14ac:dyDescent="0.25">
      <c r="A436" s="10" t="s">
        <v>234</v>
      </c>
      <c r="B436" s="2">
        <v>52272.04</v>
      </c>
      <c r="C436" s="2">
        <v>0</v>
      </c>
    </row>
    <row r="437" spans="1:3" x14ac:dyDescent="0.25">
      <c r="A437" s="10" t="s">
        <v>235</v>
      </c>
      <c r="B437" s="2">
        <v>0</v>
      </c>
      <c r="C437" s="2">
        <v>0</v>
      </c>
    </row>
    <row r="438" spans="1:3" x14ac:dyDescent="0.25">
      <c r="A438" s="10" t="s">
        <v>481</v>
      </c>
      <c r="B438" s="2">
        <v>0</v>
      </c>
      <c r="C438" s="2">
        <v>0</v>
      </c>
    </row>
    <row r="439" spans="1:3" x14ac:dyDescent="0.25">
      <c r="A439" s="265" t="s">
        <v>482</v>
      </c>
      <c r="B439" s="2">
        <v>19628148.859999999</v>
      </c>
      <c r="C439" s="2">
        <v>19166223.809999999</v>
      </c>
    </row>
    <row r="440" spans="1:3" x14ac:dyDescent="0.25">
      <c r="A440" s="17" t="s">
        <v>483</v>
      </c>
      <c r="B440" s="2">
        <v>0</v>
      </c>
      <c r="C440" s="2">
        <v>0</v>
      </c>
    </row>
    <row r="441" spans="1:3" x14ac:dyDescent="0.25">
      <c r="A441" s="17" t="s">
        <v>484</v>
      </c>
      <c r="B441" s="2">
        <v>3900</v>
      </c>
      <c r="C441" s="2">
        <v>3900</v>
      </c>
    </row>
    <row r="442" spans="1:3" x14ac:dyDescent="0.25">
      <c r="A442" s="17" t="s">
        <v>485</v>
      </c>
      <c r="B442" s="2">
        <v>2171812.89</v>
      </c>
      <c r="C442" s="2">
        <v>2171812.89</v>
      </c>
    </row>
    <row r="443" spans="1:3" x14ac:dyDescent="0.25">
      <c r="A443" s="17" t="s">
        <v>486</v>
      </c>
      <c r="B443" s="2">
        <v>0</v>
      </c>
      <c r="C443" s="2">
        <v>0</v>
      </c>
    </row>
    <row r="444" spans="1:3" x14ac:dyDescent="0.25">
      <c r="A444" s="17" t="s">
        <v>487</v>
      </c>
      <c r="B444" s="2">
        <v>17452435.969999999</v>
      </c>
      <c r="C444" s="2">
        <v>16990510.920000002</v>
      </c>
    </row>
  </sheetData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NewTable1_Slicer_0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3</xdr:row>
                    <xdr:rowOff>9525</xdr:rowOff>
                  </from>
                  <to>
                    <xdr:col>1</xdr:col>
                    <xdr:colOff>200025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NewTable1_Slicer_2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5</xdr:row>
                    <xdr:rowOff>9525</xdr:rowOff>
                  </from>
                  <to>
                    <xdr:col>1</xdr:col>
                    <xdr:colOff>200025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NewTable1_Slicer_3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6</xdr:row>
                    <xdr:rowOff>9525</xdr:rowOff>
                  </from>
                  <to>
                    <xdr:col>1</xdr:col>
                    <xdr:colOff>200025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oglio2"/>
  <dimension ref="A1:I190"/>
  <sheetViews>
    <sheetView workbookViewId="0">
      <selection activeCell="J29" sqref="J29"/>
    </sheetView>
  </sheetViews>
  <sheetFormatPr defaultRowHeight="15" x14ac:dyDescent="0.25"/>
  <cols>
    <col min="1" max="1" width="163.7109375" bestFit="1" customWidth="1"/>
    <col min="2" max="2" width="42.42578125" bestFit="1" customWidth="1"/>
    <col min="3" max="3" width="13.28515625" bestFit="1" customWidth="1"/>
    <col min="4" max="4" width="10.85546875" bestFit="1" customWidth="1"/>
    <col min="5" max="5" width="12.7109375" customWidth="1"/>
    <col min="6" max="6" width="24.7109375" style="260" customWidth="1"/>
    <col min="7" max="7" width="15.28515625" customWidth="1"/>
    <col min="8" max="8" width="13.7109375" customWidth="1"/>
    <col min="9" max="9" width="16.42578125" customWidth="1"/>
    <col min="10" max="10" width="91.140625" bestFit="1" customWidth="1"/>
  </cols>
  <sheetData>
    <row r="1" spans="1:9" x14ac:dyDescent="0.25">
      <c r="A1" s="14" t="s">
        <v>2</v>
      </c>
      <c r="B1" s="15" t="s">
        <v>418</v>
      </c>
    </row>
    <row r="2" spans="1:9" x14ac:dyDescent="0.25">
      <c r="A2" s="14" t="s">
        <v>236</v>
      </c>
      <c r="B2" s="15" t="s">
        <v>638</v>
      </c>
    </row>
    <row r="3" spans="1:9" x14ac:dyDescent="0.25">
      <c r="A3" s="14" t="s">
        <v>407</v>
      </c>
      <c r="B3" s="15" t="s">
        <v>419</v>
      </c>
    </row>
    <row r="4" spans="1:9" x14ac:dyDescent="0.25">
      <c r="A4" s="14" t="s">
        <v>237</v>
      </c>
      <c r="B4" s="15" t="s">
        <v>1</v>
      </c>
    </row>
    <row r="5" spans="1:9" x14ac:dyDescent="0.25">
      <c r="A5" s="14" t="s">
        <v>408</v>
      </c>
      <c r="B5" s="15" t="s">
        <v>637</v>
      </c>
      <c r="G5" s="260"/>
      <c r="H5" s="260"/>
      <c r="I5" s="260"/>
    </row>
    <row r="6" spans="1:9" x14ac:dyDescent="0.25">
      <c r="A6" s="261" t="s">
        <v>0</v>
      </c>
      <c r="B6" s="3" t="s">
        <v>409</v>
      </c>
      <c r="C6" s="3" t="s">
        <v>405</v>
      </c>
      <c r="D6" s="3" t="s">
        <v>406</v>
      </c>
      <c r="F6" s="262" t="s">
        <v>275</v>
      </c>
      <c r="G6" s="260"/>
      <c r="H6" s="260"/>
      <c r="I6" s="260"/>
    </row>
    <row r="7" spans="1:9" x14ac:dyDescent="0.25">
      <c r="A7" s="185" t="s">
        <v>71</v>
      </c>
      <c r="B7" s="2">
        <v>0</v>
      </c>
      <c r="C7" s="2">
        <v>0</v>
      </c>
      <c r="D7" s="2">
        <v>0</v>
      </c>
      <c r="F7" s="2">
        <f>C7+D7</f>
        <v>0</v>
      </c>
      <c r="G7" s="260"/>
      <c r="H7" s="260"/>
      <c r="I7" s="260"/>
    </row>
    <row r="8" spans="1:9" x14ac:dyDescent="0.25">
      <c r="A8" s="185" t="s">
        <v>72</v>
      </c>
      <c r="B8" s="2">
        <v>0</v>
      </c>
      <c r="C8" s="2">
        <v>0</v>
      </c>
      <c r="D8" s="2">
        <v>0</v>
      </c>
      <c r="F8" s="2">
        <f t="shared" ref="F8:F71" si="0">C8+D8</f>
        <v>0</v>
      </c>
      <c r="G8" s="260"/>
      <c r="H8" s="260"/>
      <c r="I8" s="260"/>
    </row>
    <row r="9" spans="1:9" x14ac:dyDescent="0.25">
      <c r="A9" s="185" t="s">
        <v>73</v>
      </c>
      <c r="B9" s="2">
        <v>0</v>
      </c>
      <c r="C9" s="2">
        <v>0</v>
      </c>
      <c r="D9" s="2">
        <v>0</v>
      </c>
      <c r="F9" s="2">
        <f t="shared" si="0"/>
        <v>0</v>
      </c>
      <c r="G9" s="260"/>
      <c r="H9" s="260"/>
      <c r="I9" s="260"/>
    </row>
    <row r="10" spans="1:9" x14ac:dyDescent="0.25">
      <c r="A10" s="185" t="s">
        <v>74</v>
      </c>
      <c r="B10" s="2">
        <v>0</v>
      </c>
      <c r="C10" s="2">
        <v>0</v>
      </c>
      <c r="D10" s="2">
        <v>0</v>
      </c>
      <c r="F10" s="2">
        <f t="shared" si="0"/>
        <v>0</v>
      </c>
      <c r="G10" s="260"/>
      <c r="H10" s="260"/>
      <c r="I10" s="260"/>
    </row>
    <row r="11" spans="1:9" x14ac:dyDescent="0.25">
      <c r="A11" s="185" t="s">
        <v>76</v>
      </c>
      <c r="B11" s="2">
        <v>0</v>
      </c>
      <c r="C11" s="2">
        <v>0</v>
      </c>
      <c r="D11" s="2">
        <v>0</v>
      </c>
      <c r="F11" s="2">
        <f t="shared" si="0"/>
        <v>0</v>
      </c>
      <c r="G11" s="260"/>
      <c r="H11" s="260"/>
      <c r="I11" s="260"/>
    </row>
    <row r="12" spans="1:9" x14ac:dyDescent="0.25">
      <c r="A12" s="185" t="s">
        <v>77</v>
      </c>
      <c r="B12" s="2">
        <v>0</v>
      </c>
      <c r="C12" s="2">
        <v>0</v>
      </c>
      <c r="D12" s="2">
        <v>0</v>
      </c>
      <c r="F12" s="2">
        <f t="shared" si="0"/>
        <v>0</v>
      </c>
      <c r="G12" s="260"/>
      <c r="H12" s="260"/>
      <c r="I12" s="260"/>
    </row>
    <row r="13" spans="1:9" x14ac:dyDescent="0.25">
      <c r="A13" s="265" t="s">
        <v>102</v>
      </c>
      <c r="B13" s="2">
        <v>73336940.069999993</v>
      </c>
      <c r="C13" s="2">
        <v>4474845.8099999996</v>
      </c>
      <c r="D13" s="2">
        <v>0</v>
      </c>
      <c r="F13" s="2">
        <f t="shared" si="0"/>
        <v>4474845.8099999996</v>
      </c>
      <c r="G13" s="260"/>
      <c r="H13" s="260"/>
      <c r="I13" s="260"/>
    </row>
    <row r="14" spans="1:9" s="260" customFormat="1" x14ac:dyDescent="0.25">
      <c r="A14" s="6" t="s">
        <v>103</v>
      </c>
      <c r="B14" s="2">
        <v>6633.22</v>
      </c>
      <c r="C14" s="2">
        <v>4474845.8099999996</v>
      </c>
      <c r="D14" s="2">
        <v>0</v>
      </c>
      <c r="F14" s="2">
        <f t="shared" si="0"/>
        <v>4474845.8099999996</v>
      </c>
    </row>
    <row r="15" spans="1:9" s="260" customFormat="1" x14ac:dyDescent="0.25">
      <c r="A15" s="8" t="s">
        <v>422</v>
      </c>
      <c r="B15" s="2">
        <v>0</v>
      </c>
      <c r="C15" s="2">
        <v>0</v>
      </c>
      <c r="D15" s="2">
        <v>0</v>
      </c>
      <c r="F15" s="2">
        <f t="shared" si="0"/>
        <v>0</v>
      </c>
    </row>
    <row r="16" spans="1:9" s="260" customFormat="1" x14ac:dyDescent="0.25">
      <c r="A16" s="8" t="s">
        <v>423</v>
      </c>
      <c r="B16" s="2">
        <v>0</v>
      </c>
      <c r="C16" s="2">
        <v>0</v>
      </c>
      <c r="D16" s="2">
        <v>0</v>
      </c>
      <c r="F16" s="2">
        <f t="shared" si="0"/>
        <v>0</v>
      </c>
    </row>
    <row r="17" spans="1:6" s="260" customFormat="1" x14ac:dyDescent="0.25">
      <c r="A17" s="8" t="s">
        <v>104</v>
      </c>
      <c r="B17" s="2">
        <v>0</v>
      </c>
      <c r="C17" s="2">
        <v>0</v>
      </c>
      <c r="D17" s="2">
        <v>0</v>
      </c>
      <c r="F17" s="2">
        <f t="shared" si="0"/>
        <v>0</v>
      </c>
    </row>
    <row r="18" spans="1:6" s="260" customFormat="1" x14ac:dyDescent="0.25">
      <c r="A18" s="8" t="s">
        <v>105</v>
      </c>
      <c r="B18" s="2">
        <v>0</v>
      </c>
      <c r="C18" s="2">
        <v>0</v>
      </c>
      <c r="D18" s="2">
        <v>0</v>
      </c>
      <c r="F18" s="2">
        <f t="shared" si="0"/>
        <v>0</v>
      </c>
    </row>
    <row r="19" spans="1:6" s="260" customFormat="1" x14ac:dyDescent="0.25">
      <c r="A19" s="8" t="s">
        <v>106</v>
      </c>
      <c r="B19" s="2">
        <v>0</v>
      </c>
      <c r="C19" s="2">
        <v>0</v>
      </c>
      <c r="D19" s="2">
        <v>0</v>
      </c>
      <c r="F19" s="2">
        <f t="shared" si="0"/>
        <v>0</v>
      </c>
    </row>
    <row r="20" spans="1:6" s="260" customFormat="1" x14ac:dyDescent="0.25">
      <c r="A20" s="8" t="s">
        <v>107</v>
      </c>
      <c r="B20" s="2">
        <v>0</v>
      </c>
      <c r="C20" s="2">
        <v>0</v>
      </c>
      <c r="D20" s="2">
        <v>0</v>
      </c>
      <c r="F20" s="2">
        <f t="shared" si="0"/>
        <v>0</v>
      </c>
    </row>
    <row r="21" spans="1:6" s="260" customFormat="1" x14ac:dyDescent="0.25">
      <c r="A21" s="8" t="s">
        <v>108</v>
      </c>
      <c r="B21" s="2">
        <v>2392.4699999999998</v>
      </c>
      <c r="C21" s="2">
        <v>0</v>
      </c>
      <c r="D21" s="2">
        <v>0</v>
      </c>
      <c r="F21" s="2">
        <f t="shared" si="0"/>
        <v>0</v>
      </c>
    </row>
    <row r="22" spans="1:6" s="260" customFormat="1" x14ac:dyDescent="0.25">
      <c r="A22" s="8" t="s">
        <v>424</v>
      </c>
      <c r="B22" s="2">
        <v>0</v>
      </c>
      <c r="C22" s="2">
        <v>0</v>
      </c>
      <c r="D22" s="2">
        <v>0</v>
      </c>
      <c r="F22" s="2">
        <f t="shared" si="0"/>
        <v>0</v>
      </c>
    </row>
    <row r="23" spans="1:6" s="260" customFormat="1" x14ac:dyDescent="0.25">
      <c r="A23" s="8" t="s">
        <v>425</v>
      </c>
      <c r="B23" s="2">
        <v>0</v>
      </c>
      <c r="C23" s="2">
        <v>4474845.8099999996</v>
      </c>
      <c r="D23" s="2">
        <v>0</v>
      </c>
      <c r="F23" s="2">
        <f t="shared" si="0"/>
        <v>4474845.8099999996</v>
      </c>
    </row>
    <row r="24" spans="1:6" s="260" customFormat="1" x14ac:dyDescent="0.25">
      <c r="A24" s="7" t="s">
        <v>426</v>
      </c>
      <c r="B24" s="2">
        <v>0</v>
      </c>
      <c r="C24" s="2">
        <v>0</v>
      </c>
      <c r="D24" s="2">
        <v>0</v>
      </c>
      <c r="F24" s="2">
        <f t="shared" si="0"/>
        <v>0</v>
      </c>
    </row>
    <row r="25" spans="1:6" s="260" customFormat="1" x14ac:dyDescent="0.25">
      <c r="A25" s="10" t="s">
        <v>427</v>
      </c>
      <c r="B25" s="2">
        <v>0</v>
      </c>
      <c r="C25" s="2">
        <v>0</v>
      </c>
      <c r="D25" s="2">
        <v>0</v>
      </c>
      <c r="F25" s="2">
        <f t="shared" si="0"/>
        <v>0</v>
      </c>
    </row>
    <row r="26" spans="1:6" s="260" customFormat="1" x14ac:dyDescent="0.25">
      <c r="A26" s="10" t="s">
        <v>428</v>
      </c>
      <c r="B26" s="2">
        <v>0</v>
      </c>
      <c r="C26" s="2">
        <v>0</v>
      </c>
      <c r="D26" s="2">
        <v>0</v>
      </c>
      <c r="F26" s="2">
        <f t="shared" si="0"/>
        <v>0</v>
      </c>
    </row>
    <row r="27" spans="1:6" s="260" customFormat="1" x14ac:dyDescent="0.25">
      <c r="A27" s="10" t="s">
        <v>429</v>
      </c>
      <c r="B27" s="2">
        <v>0</v>
      </c>
      <c r="C27" s="2">
        <v>0</v>
      </c>
      <c r="D27" s="2">
        <v>0</v>
      </c>
      <c r="F27" s="2">
        <f t="shared" si="0"/>
        <v>0</v>
      </c>
    </row>
    <row r="28" spans="1:6" s="260" customFormat="1" x14ac:dyDescent="0.25">
      <c r="A28" s="10" t="s">
        <v>430</v>
      </c>
      <c r="B28" s="2">
        <v>0</v>
      </c>
      <c r="C28" s="2">
        <v>0</v>
      </c>
      <c r="D28" s="2">
        <v>0</v>
      </c>
      <c r="F28" s="2">
        <f t="shared" si="0"/>
        <v>0</v>
      </c>
    </row>
    <row r="29" spans="1:6" s="260" customFormat="1" x14ac:dyDescent="0.25">
      <c r="A29" s="8" t="s">
        <v>431</v>
      </c>
      <c r="B29" s="2">
        <v>4240.75</v>
      </c>
      <c r="C29" s="2">
        <v>0</v>
      </c>
      <c r="D29" s="2">
        <v>0</v>
      </c>
      <c r="F29" s="2">
        <f t="shared" si="0"/>
        <v>0</v>
      </c>
    </row>
    <row r="30" spans="1:6" s="260" customFormat="1" x14ac:dyDescent="0.25">
      <c r="A30" s="6" t="s">
        <v>109</v>
      </c>
      <c r="B30" s="2">
        <v>63345501.240000002</v>
      </c>
      <c r="C30" s="2">
        <v>0</v>
      </c>
      <c r="D30" s="2">
        <v>0</v>
      </c>
      <c r="F30" s="2">
        <f t="shared" si="0"/>
        <v>0</v>
      </c>
    </row>
    <row r="31" spans="1:6" s="260" customFormat="1" x14ac:dyDescent="0.25">
      <c r="A31" s="7" t="s">
        <v>432</v>
      </c>
      <c r="B31" s="2">
        <v>13201188.66</v>
      </c>
      <c r="C31" s="2">
        <v>0</v>
      </c>
      <c r="D31" s="2">
        <v>0</v>
      </c>
      <c r="F31" s="2">
        <f t="shared" si="0"/>
        <v>0</v>
      </c>
    </row>
    <row r="32" spans="1:6" s="260" customFormat="1" x14ac:dyDescent="0.25">
      <c r="A32" s="10" t="s">
        <v>574</v>
      </c>
      <c r="B32" s="2">
        <v>0</v>
      </c>
      <c r="C32" s="2">
        <v>0</v>
      </c>
      <c r="D32" s="2">
        <v>0</v>
      </c>
      <c r="F32" s="2">
        <f t="shared" si="0"/>
        <v>0</v>
      </c>
    </row>
    <row r="33" spans="1:6" s="260" customFormat="1" x14ac:dyDescent="0.25">
      <c r="A33" s="10" t="s">
        <v>575</v>
      </c>
      <c r="B33" s="2">
        <v>13201188.66</v>
      </c>
      <c r="C33" s="2">
        <v>0</v>
      </c>
      <c r="D33" s="2">
        <v>0</v>
      </c>
      <c r="F33" s="2">
        <f t="shared" si="0"/>
        <v>0</v>
      </c>
    </row>
    <row r="34" spans="1:6" s="260" customFormat="1" x14ac:dyDescent="0.25">
      <c r="A34" s="7" t="s">
        <v>433</v>
      </c>
      <c r="B34" s="2">
        <v>0</v>
      </c>
      <c r="C34" s="2">
        <v>0</v>
      </c>
      <c r="D34" s="2">
        <v>0</v>
      </c>
      <c r="F34" s="2">
        <f t="shared" si="0"/>
        <v>0</v>
      </c>
    </row>
    <row r="35" spans="1:6" s="260" customFormat="1" x14ac:dyDescent="0.25">
      <c r="A35" s="10" t="s">
        <v>576</v>
      </c>
      <c r="B35" s="2">
        <v>0</v>
      </c>
      <c r="C35" s="2">
        <v>0</v>
      </c>
      <c r="D35" s="2">
        <v>0</v>
      </c>
      <c r="F35" s="2">
        <f t="shared" si="0"/>
        <v>0</v>
      </c>
    </row>
    <row r="36" spans="1:6" s="260" customFormat="1" x14ac:dyDescent="0.25">
      <c r="A36" s="10" t="s">
        <v>577</v>
      </c>
      <c r="B36" s="2">
        <v>0</v>
      </c>
      <c r="C36" s="2">
        <v>0</v>
      </c>
      <c r="D36" s="2">
        <v>0</v>
      </c>
      <c r="F36" s="2">
        <f t="shared" si="0"/>
        <v>0</v>
      </c>
    </row>
    <row r="37" spans="1:6" s="260" customFormat="1" x14ac:dyDescent="0.25">
      <c r="A37" s="7" t="s">
        <v>434</v>
      </c>
      <c r="B37" s="2">
        <v>0</v>
      </c>
      <c r="C37" s="2">
        <v>0</v>
      </c>
      <c r="D37" s="2">
        <v>0</v>
      </c>
      <c r="F37" s="2">
        <f t="shared" si="0"/>
        <v>0</v>
      </c>
    </row>
    <row r="38" spans="1:6" s="260" customFormat="1" x14ac:dyDescent="0.25">
      <c r="A38" s="10" t="s">
        <v>578</v>
      </c>
      <c r="B38" s="2">
        <v>0</v>
      </c>
      <c r="C38" s="2">
        <v>0</v>
      </c>
      <c r="D38" s="2">
        <v>0</v>
      </c>
      <c r="F38" s="2">
        <f t="shared" si="0"/>
        <v>0</v>
      </c>
    </row>
    <row r="39" spans="1:6" s="260" customFormat="1" x14ac:dyDescent="0.25">
      <c r="A39" s="10" t="s">
        <v>579</v>
      </c>
      <c r="B39" s="2">
        <v>0</v>
      </c>
      <c r="C39" s="2">
        <v>0</v>
      </c>
      <c r="D39" s="2">
        <v>0</v>
      </c>
      <c r="F39" s="2">
        <f t="shared" si="0"/>
        <v>0</v>
      </c>
    </row>
    <row r="40" spans="1:6" s="260" customFormat="1" x14ac:dyDescent="0.25">
      <c r="A40" s="7" t="s">
        <v>435</v>
      </c>
      <c r="B40" s="2">
        <v>0</v>
      </c>
      <c r="C40" s="2">
        <v>0</v>
      </c>
      <c r="D40" s="2">
        <v>0</v>
      </c>
      <c r="F40" s="2">
        <f t="shared" si="0"/>
        <v>0</v>
      </c>
    </row>
    <row r="41" spans="1:6" s="260" customFormat="1" x14ac:dyDescent="0.25">
      <c r="A41" s="10" t="s">
        <v>580</v>
      </c>
      <c r="B41" s="2">
        <v>0</v>
      </c>
      <c r="C41" s="2">
        <v>0</v>
      </c>
      <c r="D41" s="2">
        <v>0</v>
      </c>
      <c r="F41" s="2">
        <f t="shared" si="0"/>
        <v>0</v>
      </c>
    </row>
    <row r="42" spans="1:6" s="260" customFormat="1" x14ac:dyDescent="0.25">
      <c r="A42" s="10" t="s">
        <v>581</v>
      </c>
      <c r="B42" s="2">
        <v>0</v>
      </c>
      <c r="C42" s="2">
        <v>0</v>
      </c>
      <c r="D42" s="2">
        <v>0</v>
      </c>
      <c r="F42" s="2">
        <f t="shared" si="0"/>
        <v>0</v>
      </c>
    </row>
    <row r="43" spans="1:6" s="260" customFormat="1" x14ac:dyDescent="0.25">
      <c r="A43" s="7" t="s">
        <v>436</v>
      </c>
      <c r="B43" s="2">
        <v>11152496.949999999</v>
      </c>
      <c r="C43" s="2">
        <v>0</v>
      </c>
      <c r="D43" s="2">
        <v>0</v>
      </c>
      <c r="F43" s="2">
        <f t="shared" si="0"/>
        <v>0</v>
      </c>
    </row>
    <row r="44" spans="1:6" s="260" customFormat="1" x14ac:dyDescent="0.25">
      <c r="A44" s="10" t="s">
        <v>582</v>
      </c>
      <c r="B44" s="2">
        <v>20611.61</v>
      </c>
      <c r="C44" s="2">
        <v>0</v>
      </c>
      <c r="D44" s="2">
        <v>0</v>
      </c>
      <c r="F44" s="2">
        <f t="shared" si="0"/>
        <v>0</v>
      </c>
    </row>
    <row r="45" spans="1:6" s="260" customFormat="1" x14ac:dyDescent="0.25">
      <c r="A45" s="10" t="s">
        <v>583</v>
      </c>
      <c r="B45" s="2">
        <v>11131885.34</v>
      </c>
      <c r="C45" s="2">
        <v>0</v>
      </c>
      <c r="D45" s="2">
        <v>0</v>
      </c>
      <c r="F45" s="2">
        <f t="shared" si="0"/>
        <v>0</v>
      </c>
    </row>
    <row r="46" spans="1:6" s="260" customFormat="1" x14ac:dyDescent="0.25">
      <c r="A46" s="7" t="s">
        <v>437</v>
      </c>
      <c r="B46" s="2">
        <v>0</v>
      </c>
      <c r="C46" s="2">
        <v>0</v>
      </c>
      <c r="D46" s="2">
        <v>0</v>
      </c>
      <c r="F46" s="2">
        <f t="shared" si="0"/>
        <v>0</v>
      </c>
    </row>
    <row r="47" spans="1:6" s="260" customFormat="1" x14ac:dyDescent="0.25">
      <c r="A47" s="10" t="s">
        <v>584</v>
      </c>
      <c r="B47" s="2">
        <v>0</v>
      </c>
      <c r="C47" s="2">
        <v>0</v>
      </c>
      <c r="D47" s="2">
        <v>0</v>
      </c>
      <c r="F47" s="2">
        <f t="shared" si="0"/>
        <v>0</v>
      </c>
    </row>
    <row r="48" spans="1:6" s="260" customFormat="1" x14ac:dyDescent="0.25">
      <c r="A48" s="10" t="s">
        <v>585</v>
      </c>
      <c r="B48" s="2">
        <v>0</v>
      </c>
      <c r="C48" s="2">
        <v>0</v>
      </c>
      <c r="D48" s="2">
        <v>0</v>
      </c>
      <c r="F48" s="2">
        <f t="shared" si="0"/>
        <v>0</v>
      </c>
    </row>
    <row r="49" spans="1:6" s="260" customFormat="1" x14ac:dyDescent="0.25">
      <c r="A49" s="7" t="s">
        <v>438</v>
      </c>
      <c r="B49" s="2">
        <v>996576.43</v>
      </c>
      <c r="C49" s="2">
        <v>0</v>
      </c>
      <c r="D49" s="2">
        <v>0</v>
      </c>
      <c r="F49" s="2">
        <f t="shared" si="0"/>
        <v>0</v>
      </c>
    </row>
    <row r="50" spans="1:6" s="260" customFormat="1" x14ac:dyDescent="0.25">
      <c r="A50" s="10" t="s">
        <v>586</v>
      </c>
      <c r="B50" s="2">
        <v>0</v>
      </c>
      <c r="C50" s="2">
        <v>0</v>
      </c>
      <c r="D50" s="2">
        <v>0</v>
      </c>
      <c r="F50" s="2">
        <f t="shared" si="0"/>
        <v>0</v>
      </c>
    </row>
    <row r="51" spans="1:6" s="260" customFormat="1" x14ac:dyDescent="0.25">
      <c r="A51" s="10" t="s">
        <v>587</v>
      </c>
      <c r="B51" s="2">
        <v>0</v>
      </c>
      <c r="C51" s="2">
        <v>0</v>
      </c>
      <c r="D51" s="2">
        <v>0</v>
      </c>
      <c r="F51" s="2">
        <f t="shared" si="0"/>
        <v>0</v>
      </c>
    </row>
    <row r="52" spans="1:6" s="260" customFormat="1" x14ac:dyDescent="0.25">
      <c r="A52" s="10" t="s">
        <v>588</v>
      </c>
      <c r="B52" s="2">
        <v>996576.43</v>
      </c>
      <c r="C52" s="2">
        <v>0</v>
      </c>
      <c r="D52" s="2">
        <v>0</v>
      </c>
      <c r="F52" s="2">
        <f t="shared" si="0"/>
        <v>0</v>
      </c>
    </row>
    <row r="53" spans="1:6" s="260" customFormat="1" x14ac:dyDescent="0.25">
      <c r="A53" s="7" t="s">
        <v>439</v>
      </c>
      <c r="B53" s="2">
        <v>0</v>
      </c>
      <c r="C53" s="2">
        <v>0</v>
      </c>
      <c r="D53" s="2">
        <v>0</v>
      </c>
      <c r="F53" s="2">
        <f t="shared" si="0"/>
        <v>0</v>
      </c>
    </row>
    <row r="54" spans="1:6" s="260" customFormat="1" x14ac:dyDescent="0.25">
      <c r="A54" s="10" t="s">
        <v>589</v>
      </c>
      <c r="B54" s="2">
        <v>0</v>
      </c>
      <c r="C54" s="2">
        <v>0</v>
      </c>
      <c r="D54" s="2">
        <v>0</v>
      </c>
      <c r="F54" s="2">
        <f t="shared" si="0"/>
        <v>0</v>
      </c>
    </row>
    <row r="55" spans="1:6" s="260" customFormat="1" x14ac:dyDescent="0.25">
      <c r="A55" s="10" t="s">
        <v>590</v>
      </c>
      <c r="B55" s="2">
        <v>0</v>
      </c>
      <c r="C55" s="2">
        <v>0</v>
      </c>
      <c r="D55" s="2">
        <v>0</v>
      </c>
      <c r="F55" s="2">
        <f t="shared" si="0"/>
        <v>0</v>
      </c>
    </row>
    <row r="56" spans="1:6" s="260" customFormat="1" x14ac:dyDescent="0.25">
      <c r="A56" s="7" t="s">
        <v>440</v>
      </c>
      <c r="B56" s="2">
        <v>0</v>
      </c>
      <c r="C56" s="2">
        <v>0</v>
      </c>
      <c r="D56" s="2">
        <v>0</v>
      </c>
      <c r="F56" s="2">
        <f t="shared" si="0"/>
        <v>0</v>
      </c>
    </row>
    <row r="57" spans="1:6" s="260" customFormat="1" x14ac:dyDescent="0.25">
      <c r="A57" s="10" t="s">
        <v>591</v>
      </c>
      <c r="B57" s="2">
        <v>0</v>
      </c>
      <c r="C57" s="2">
        <v>0</v>
      </c>
      <c r="D57" s="2">
        <v>0</v>
      </c>
      <c r="F57" s="2">
        <f t="shared" si="0"/>
        <v>0</v>
      </c>
    </row>
    <row r="58" spans="1:6" s="260" customFormat="1" x14ac:dyDescent="0.25">
      <c r="A58" s="10" t="s">
        <v>592</v>
      </c>
      <c r="B58" s="2">
        <v>0</v>
      </c>
      <c r="C58" s="2">
        <v>0</v>
      </c>
      <c r="D58" s="2">
        <v>0</v>
      </c>
      <c r="F58" s="2">
        <f t="shared" si="0"/>
        <v>0</v>
      </c>
    </row>
    <row r="59" spans="1:6" s="260" customFormat="1" x14ac:dyDescent="0.25">
      <c r="A59" s="7" t="s">
        <v>441</v>
      </c>
      <c r="B59" s="2">
        <v>0</v>
      </c>
      <c r="C59" s="2">
        <v>0</v>
      </c>
      <c r="D59" s="2">
        <v>0</v>
      </c>
      <c r="F59" s="2">
        <f t="shared" si="0"/>
        <v>0</v>
      </c>
    </row>
    <row r="60" spans="1:6" s="260" customFormat="1" x14ac:dyDescent="0.25">
      <c r="A60" s="10" t="s">
        <v>593</v>
      </c>
      <c r="B60" s="2">
        <v>0</v>
      </c>
      <c r="C60" s="2">
        <v>0</v>
      </c>
      <c r="D60" s="2">
        <v>0</v>
      </c>
      <c r="F60" s="2">
        <f t="shared" si="0"/>
        <v>0</v>
      </c>
    </row>
    <row r="61" spans="1:6" s="260" customFormat="1" x14ac:dyDescent="0.25">
      <c r="A61" s="10" t="s">
        <v>594</v>
      </c>
      <c r="B61" s="2">
        <v>0</v>
      </c>
      <c r="C61" s="2">
        <v>0</v>
      </c>
      <c r="D61" s="2">
        <v>0</v>
      </c>
      <c r="F61" s="2">
        <f t="shared" si="0"/>
        <v>0</v>
      </c>
    </row>
    <row r="62" spans="1:6" s="260" customFormat="1" x14ac:dyDescent="0.25">
      <c r="A62" s="7" t="s">
        <v>111</v>
      </c>
      <c r="B62" s="2">
        <v>37995239.200000003</v>
      </c>
      <c r="C62" s="2">
        <v>0</v>
      </c>
      <c r="D62" s="2">
        <v>0</v>
      </c>
      <c r="F62" s="2">
        <f t="shared" si="0"/>
        <v>0</v>
      </c>
    </row>
    <row r="63" spans="1:6" s="260" customFormat="1" x14ac:dyDescent="0.25">
      <c r="A63" s="9" t="s">
        <v>112</v>
      </c>
      <c r="B63" s="2">
        <v>37995239.200000003</v>
      </c>
      <c r="C63" s="2">
        <v>0</v>
      </c>
      <c r="D63" s="2">
        <v>0</v>
      </c>
      <c r="F63" s="2">
        <f t="shared" si="0"/>
        <v>0</v>
      </c>
    </row>
    <row r="64" spans="1:6" s="260" customFormat="1" x14ac:dyDescent="0.25">
      <c r="A64" s="12" t="s">
        <v>595</v>
      </c>
      <c r="B64" s="2">
        <v>0</v>
      </c>
      <c r="C64" s="2">
        <v>0</v>
      </c>
      <c r="D64" s="2">
        <v>0</v>
      </c>
      <c r="F64" s="2">
        <f t="shared" si="0"/>
        <v>0</v>
      </c>
    </row>
    <row r="65" spans="1:6" s="260" customFormat="1" x14ac:dyDescent="0.25">
      <c r="A65" s="12" t="s">
        <v>596</v>
      </c>
      <c r="B65" s="2">
        <v>70947.8</v>
      </c>
      <c r="C65" s="2">
        <v>0</v>
      </c>
      <c r="D65" s="2">
        <v>0</v>
      </c>
      <c r="F65" s="2">
        <f t="shared" si="0"/>
        <v>0</v>
      </c>
    </row>
    <row r="66" spans="1:6" s="260" customFormat="1" x14ac:dyDescent="0.25">
      <c r="A66" s="12" t="s">
        <v>597</v>
      </c>
      <c r="B66" s="2">
        <v>37924291.399999999</v>
      </c>
      <c r="C66" s="2">
        <v>0</v>
      </c>
      <c r="D66" s="2">
        <v>0</v>
      </c>
      <c r="F66" s="2">
        <f t="shared" si="0"/>
        <v>0</v>
      </c>
    </row>
    <row r="67" spans="1:6" s="260" customFormat="1" x14ac:dyDescent="0.25">
      <c r="A67" s="12" t="s">
        <v>598</v>
      </c>
      <c r="B67" s="2">
        <v>0</v>
      </c>
      <c r="C67" s="2">
        <v>0</v>
      </c>
      <c r="D67" s="2">
        <v>0</v>
      </c>
      <c r="F67" s="2">
        <f t="shared" si="0"/>
        <v>0</v>
      </c>
    </row>
    <row r="68" spans="1:6" s="260" customFormat="1" x14ac:dyDescent="0.25">
      <c r="A68" s="9" t="s">
        <v>620</v>
      </c>
      <c r="B68" s="2">
        <v>0</v>
      </c>
      <c r="C68" s="2">
        <v>0</v>
      </c>
      <c r="D68" s="2">
        <v>0</v>
      </c>
      <c r="F68" s="2">
        <f t="shared" si="0"/>
        <v>0</v>
      </c>
    </row>
    <row r="69" spans="1:6" s="260" customFormat="1" x14ac:dyDescent="0.25">
      <c r="A69" s="12" t="s">
        <v>599</v>
      </c>
      <c r="B69" s="2">
        <v>0</v>
      </c>
      <c r="C69" s="2">
        <v>0</v>
      </c>
      <c r="D69" s="2">
        <v>0</v>
      </c>
      <c r="F69" s="2">
        <f t="shared" si="0"/>
        <v>0</v>
      </c>
    </row>
    <row r="70" spans="1:6" s="260" customFormat="1" x14ac:dyDescent="0.25">
      <c r="A70" s="12" t="s">
        <v>621</v>
      </c>
      <c r="B70" s="2">
        <v>0</v>
      </c>
      <c r="C70" s="2">
        <v>0</v>
      </c>
      <c r="D70" s="2">
        <v>0</v>
      </c>
      <c r="F70" s="2">
        <f t="shared" si="0"/>
        <v>0</v>
      </c>
    </row>
    <row r="71" spans="1:6" s="260" customFormat="1" x14ac:dyDescent="0.25">
      <c r="A71" s="9" t="s">
        <v>113</v>
      </c>
      <c r="B71" s="2">
        <v>0</v>
      </c>
      <c r="C71" s="2">
        <v>0</v>
      </c>
      <c r="D71" s="2">
        <v>0</v>
      </c>
      <c r="F71" s="2">
        <f t="shared" si="0"/>
        <v>0</v>
      </c>
    </row>
    <row r="72" spans="1:6" s="260" customFormat="1" x14ac:dyDescent="0.25">
      <c r="A72" s="12" t="s">
        <v>600</v>
      </c>
      <c r="B72" s="2">
        <v>0</v>
      </c>
      <c r="C72" s="2">
        <v>0</v>
      </c>
      <c r="D72" s="2">
        <v>0</v>
      </c>
      <c r="F72" s="2">
        <f t="shared" ref="F72:F135" si="1">C72+D72</f>
        <v>0</v>
      </c>
    </row>
    <row r="73" spans="1:6" s="260" customFormat="1" x14ac:dyDescent="0.25">
      <c r="A73" s="12" t="s">
        <v>601</v>
      </c>
      <c r="B73" s="2">
        <v>0</v>
      </c>
      <c r="C73" s="2">
        <v>0</v>
      </c>
      <c r="D73" s="2">
        <v>0</v>
      </c>
      <c r="F73" s="2">
        <f t="shared" si="1"/>
        <v>0</v>
      </c>
    </row>
    <row r="74" spans="1:6" s="260" customFormat="1" x14ac:dyDescent="0.25">
      <c r="A74" s="9" t="s">
        <v>442</v>
      </c>
      <c r="B74" s="2">
        <v>0</v>
      </c>
      <c r="C74" s="2">
        <v>0</v>
      </c>
      <c r="D74" s="2">
        <v>0</v>
      </c>
      <c r="F74" s="2">
        <f t="shared" si="1"/>
        <v>0</v>
      </c>
    </row>
    <row r="75" spans="1:6" s="260" customFormat="1" x14ac:dyDescent="0.25">
      <c r="A75" s="12" t="s">
        <v>602</v>
      </c>
      <c r="B75" s="2">
        <v>0</v>
      </c>
      <c r="C75" s="2">
        <v>0</v>
      </c>
      <c r="D75" s="2">
        <v>0</v>
      </c>
      <c r="F75" s="2">
        <f t="shared" si="1"/>
        <v>0</v>
      </c>
    </row>
    <row r="76" spans="1:6" s="260" customFormat="1" x14ac:dyDescent="0.25">
      <c r="A76" s="12" t="s">
        <v>603</v>
      </c>
      <c r="B76" s="2">
        <v>0</v>
      </c>
      <c r="C76" s="2">
        <v>0</v>
      </c>
      <c r="D76" s="2">
        <v>0</v>
      </c>
      <c r="F76" s="2">
        <f t="shared" si="1"/>
        <v>0</v>
      </c>
    </row>
    <row r="77" spans="1:6" s="260" customFormat="1" x14ac:dyDescent="0.25">
      <c r="A77" s="9" t="s">
        <v>443</v>
      </c>
      <c r="B77" s="2">
        <v>0</v>
      </c>
      <c r="C77" s="2">
        <v>0</v>
      </c>
      <c r="D77" s="2">
        <v>0</v>
      </c>
      <c r="F77" s="2">
        <f t="shared" si="1"/>
        <v>0</v>
      </c>
    </row>
    <row r="78" spans="1:6" s="260" customFormat="1" x14ac:dyDescent="0.25">
      <c r="A78" s="12" t="s">
        <v>604</v>
      </c>
      <c r="B78" s="2">
        <v>0</v>
      </c>
      <c r="C78" s="2">
        <v>0</v>
      </c>
      <c r="D78" s="2">
        <v>0</v>
      </c>
      <c r="F78" s="2">
        <f t="shared" si="1"/>
        <v>0</v>
      </c>
    </row>
    <row r="79" spans="1:6" s="260" customFormat="1" x14ac:dyDescent="0.25">
      <c r="A79" s="12" t="s">
        <v>605</v>
      </c>
      <c r="B79" s="2">
        <v>0</v>
      </c>
      <c r="C79" s="2">
        <v>0</v>
      </c>
      <c r="D79" s="2">
        <v>0</v>
      </c>
      <c r="F79" s="2">
        <f t="shared" si="1"/>
        <v>0</v>
      </c>
    </row>
    <row r="80" spans="1:6" s="260" customFormat="1" x14ac:dyDescent="0.25">
      <c r="A80" s="9" t="s">
        <v>444</v>
      </c>
      <c r="B80" s="2">
        <v>0</v>
      </c>
      <c r="C80" s="2">
        <v>0</v>
      </c>
      <c r="D80" s="2">
        <v>0</v>
      </c>
      <c r="F80" s="2">
        <f t="shared" si="1"/>
        <v>0</v>
      </c>
    </row>
    <row r="81" spans="1:6" s="260" customFormat="1" x14ac:dyDescent="0.25">
      <c r="A81" s="12" t="s">
        <v>606</v>
      </c>
      <c r="B81" s="2">
        <v>0</v>
      </c>
      <c r="C81" s="2">
        <v>0</v>
      </c>
      <c r="D81" s="2">
        <v>0</v>
      </c>
      <c r="F81" s="2">
        <f t="shared" si="1"/>
        <v>0</v>
      </c>
    </row>
    <row r="82" spans="1:6" s="260" customFormat="1" x14ac:dyDescent="0.25">
      <c r="A82" s="12" t="s">
        <v>607</v>
      </c>
      <c r="B82" s="2">
        <v>0</v>
      </c>
      <c r="C82" s="2">
        <v>0</v>
      </c>
      <c r="D82" s="2">
        <v>0</v>
      </c>
      <c r="F82" s="2">
        <f t="shared" si="1"/>
        <v>0</v>
      </c>
    </row>
    <row r="83" spans="1:6" s="260" customFormat="1" x14ac:dyDescent="0.25">
      <c r="A83" s="8" t="s">
        <v>445</v>
      </c>
      <c r="B83" s="2">
        <v>0</v>
      </c>
      <c r="C83" s="2">
        <v>0</v>
      </c>
      <c r="D83" s="2">
        <v>0</v>
      </c>
      <c r="F83" s="2">
        <f t="shared" si="1"/>
        <v>0</v>
      </c>
    </row>
    <row r="84" spans="1:6" s="260" customFormat="1" x14ac:dyDescent="0.25">
      <c r="A84" s="7" t="s">
        <v>446</v>
      </c>
      <c r="B84" s="2">
        <v>0</v>
      </c>
      <c r="C84" s="2">
        <v>0</v>
      </c>
      <c r="D84" s="2">
        <v>0</v>
      </c>
      <c r="F84" s="2">
        <f t="shared" si="1"/>
        <v>0</v>
      </c>
    </row>
    <row r="85" spans="1:6" s="260" customFormat="1" x14ac:dyDescent="0.25">
      <c r="A85" s="10" t="s">
        <v>608</v>
      </c>
      <c r="B85" s="2">
        <v>0</v>
      </c>
      <c r="C85" s="2">
        <v>0</v>
      </c>
      <c r="D85" s="2">
        <v>0</v>
      </c>
      <c r="F85" s="2">
        <f t="shared" si="1"/>
        <v>0</v>
      </c>
    </row>
    <row r="86" spans="1:6" s="260" customFormat="1" x14ac:dyDescent="0.25">
      <c r="A86" s="10" t="s">
        <v>609</v>
      </c>
      <c r="B86" s="2">
        <v>0</v>
      </c>
      <c r="C86" s="2">
        <v>0</v>
      </c>
      <c r="D86" s="2">
        <v>0</v>
      </c>
      <c r="F86" s="2">
        <f t="shared" si="1"/>
        <v>0</v>
      </c>
    </row>
    <row r="87" spans="1:6" s="260" customFormat="1" x14ac:dyDescent="0.25">
      <c r="A87" s="17" t="s">
        <v>114</v>
      </c>
      <c r="B87" s="2">
        <v>670424.59</v>
      </c>
      <c r="C87" s="2">
        <v>0</v>
      </c>
      <c r="D87" s="2">
        <v>0</v>
      </c>
      <c r="F87" s="2">
        <f t="shared" si="1"/>
        <v>0</v>
      </c>
    </row>
    <row r="88" spans="1:6" s="260" customFormat="1" x14ac:dyDescent="0.25">
      <c r="A88" s="6" t="s">
        <v>115</v>
      </c>
      <c r="B88" s="2">
        <v>554107.13</v>
      </c>
      <c r="C88" s="2">
        <v>0</v>
      </c>
      <c r="D88" s="2">
        <v>0</v>
      </c>
      <c r="F88" s="2">
        <f t="shared" si="1"/>
        <v>0</v>
      </c>
    </row>
    <row r="89" spans="1:6" s="260" customFormat="1" x14ac:dyDescent="0.25">
      <c r="A89" s="7" t="s">
        <v>116</v>
      </c>
      <c r="B89" s="2">
        <v>491546.8</v>
      </c>
      <c r="C89" s="2">
        <v>0</v>
      </c>
      <c r="D89" s="2">
        <v>0</v>
      </c>
      <c r="F89" s="2">
        <f t="shared" si="1"/>
        <v>0</v>
      </c>
    </row>
    <row r="90" spans="1:6" s="260" customFormat="1" x14ac:dyDescent="0.25">
      <c r="A90" s="10" t="s">
        <v>117</v>
      </c>
      <c r="B90" s="2">
        <v>0</v>
      </c>
      <c r="C90" s="2">
        <v>0</v>
      </c>
      <c r="D90" s="2">
        <v>0</v>
      </c>
      <c r="F90" s="2">
        <f t="shared" si="1"/>
        <v>0</v>
      </c>
    </row>
    <row r="91" spans="1:6" s="260" customFormat="1" ht="25.5" x14ac:dyDescent="0.25">
      <c r="A91" s="259" t="s">
        <v>118</v>
      </c>
      <c r="B91" s="2">
        <v>0</v>
      </c>
      <c r="C91" s="2">
        <v>0</v>
      </c>
      <c r="D91" s="2">
        <v>0</v>
      </c>
      <c r="F91" s="2">
        <f t="shared" si="1"/>
        <v>0</v>
      </c>
    </row>
    <row r="92" spans="1:6" s="260" customFormat="1" x14ac:dyDescent="0.25">
      <c r="A92" s="10" t="s">
        <v>119</v>
      </c>
      <c r="B92" s="2">
        <v>491546.8</v>
      </c>
      <c r="C92" s="2">
        <v>0</v>
      </c>
      <c r="D92" s="2">
        <v>0</v>
      </c>
      <c r="F92" s="2">
        <f t="shared" si="1"/>
        <v>0</v>
      </c>
    </row>
    <row r="93" spans="1:6" s="260" customFormat="1" x14ac:dyDescent="0.25">
      <c r="A93" s="8" t="s">
        <v>120</v>
      </c>
      <c r="B93" s="2">
        <v>0</v>
      </c>
      <c r="C93" s="2">
        <v>0</v>
      </c>
      <c r="D93" s="2">
        <v>0</v>
      </c>
      <c r="F93" s="2">
        <f t="shared" si="1"/>
        <v>0</v>
      </c>
    </row>
    <row r="94" spans="1:6" s="260" customFormat="1" x14ac:dyDescent="0.25">
      <c r="A94" s="8" t="s">
        <v>447</v>
      </c>
      <c r="B94" s="2">
        <v>0</v>
      </c>
      <c r="C94" s="2">
        <v>0</v>
      </c>
      <c r="D94" s="2">
        <v>0</v>
      </c>
      <c r="F94" s="2">
        <f t="shared" si="1"/>
        <v>0</v>
      </c>
    </row>
    <row r="95" spans="1:6" s="260" customFormat="1" x14ac:dyDescent="0.25">
      <c r="A95" s="8" t="s">
        <v>448</v>
      </c>
      <c r="B95" s="2">
        <v>62560.33</v>
      </c>
      <c r="C95" s="2">
        <v>0</v>
      </c>
      <c r="D95" s="2">
        <v>0</v>
      </c>
      <c r="F95" s="2">
        <f t="shared" si="1"/>
        <v>0</v>
      </c>
    </row>
    <row r="96" spans="1:6" s="260" customFormat="1" x14ac:dyDescent="0.25">
      <c r="A96" s="8" t="s">
        <v>622</v>
      </c>
      <c r="B96" s="2">
        <v>0</v>
      </c>
      <c r="C96" s="2">
        <v>0</v>
      </c>
      <c r="D96" s="2">
        <v>0</v>
      </c>
      <c r="F96" s="2">
        <f t="shared" si="1"/>
        <v>0</v>
      </c>
    </row>
    <row r="97" spans="1:6" s="260" customFormat="1" x14ac:dyDescent="0.25">
      <c r="A97" s="6" t="s">
        <v>121</v>
      </c>
      <c r="B97" s="2">
        <v>165948.06</v>
      </c>
      <c r="C97" s="2">
        <v>0</v>
      </c>
      <c r="D97" s="2">
        <v>0</v>
      </c>
      <c r="F97" s="2">
        <f t="shared" si="1"/>
        <v>0</v>
      </c>
    </row>
    <row r="98" spans="1:6" s="260" customFormat="1" x14ac:dyDescent="0.25">
      <c r="A98" s="8" t="s">
        <v>122</v>
      </c>
      <c r="B98" s="2">
        <v>165948.06</v>
      </c>
      <c r="C98" s="2">
        <v>0</v>
      </c>
      <c r="D98" s="2">
        <v>0</v>
      </c>
      <c r="F98" s="2">
        <f t="shared" si="1"/>
        <v>0</v>
      </c>
    </row>
    <row r="99" spans="1:6" s="260" customFormat="1" x14ac:dyDescent="0.25">
      <c r="A99" s="8" t="s">
        <v>123</v>
      </c>
      <c r="B99" s="2">
        <v>0</v>
      </c>
      <c r="C99" s="2">
        <v>0</v>
      </c>
      <c r="D99" s="2">
        <v>0</v>
      </c>
      <c r="F99" s="2">
        <f t="shared" si="1"/>
        <v>0</v>
      </c>
    </row>
    <row r="100" spans="1:6" s="260" customFormat="1" x14ac:dyDescent="0.25">
      <c r="A100" s="8" t="s">
        <v>124</v>
      </c>
      <c r="B100" s="2">
        <v>0</v>
      </c>
      <c r="C100" s="2">
        <v>0</v>
      </c>
      <c r="D100" s="2">
        <v>0</v>
      </c>
      <c r="F100" s="2">
        <f t="shared" si="1"/>
        <v>0</v>
      </c>
    </row>
    <row r="101" spans="1:6" s="260" customFormat="1" x14ac:dyDescent="0.25">
      <c r="A101" s="17" t="s">
        <v>125</v>
      </c>
      <c r="B101" s="2">
        <v>33554.06</v>
      </c>
      <c r="C101" s="2">
        <v>0</v>
      </c>
      <c r="D101" s="2">
        <v>0</v>
      </c>
      <c r="F101" s="2">
        <f t="shared" si="1"/>
        <v>0</v>
      </c>
    </row>
    <row r="102" spans="1:6" s="260" customFormat="1" x14ac:dyDescent="0.25">
      <c r="A102" s="6" t="s">
        <v>126</v>
      </c>
      <c r="B102" s="2">
        <v>8560771.7699999996</v>
      </c>
      <c r="C102" s="2">
        <v>0</v>
      </c>
      <c r="D102" s="2">
        <v>0</v>
      </c>
      <c r="F102" s="2">
        <f t="shared" si="1"/>
        <v>0</v>
      </c>
    </row>
    <row r="103" spans="1:6" s="260" customFormat="1" x14ac:dyDescent="0.25">
      <c r="A103" s="7" t="s">
        <v>127</v>
      </c>
      <c r="B103" s="2">
        <v>2183390.1800000002</v>
      </c>
      <c r="C103" s="2">
        <v>0</v>
      </c>
      <c r="D103" s="2">
        <v>0</v>
      </c>
      <c r="F103" s="2">
        <f t="shared" si="1"/>
        <v>0</v>
      </c>
    </row>
    <row r="104" spans="1:6" s="260" customFormat="1" x14ac:dyDescent="0.25">
      <c r="A104" s="10" t="s">
        <v>610</v>
      </c>
      <c r="B104" s="2">
        <v>5500713.8300000001</v>
      </c>
      <c r="C104" s="2">
        <v>0</v>
      </c>
      <c r="D104" s="2">
        <v>0</v>
      </c>
      <c r="F104" s="2">
        <f t="shared" si="1"/>
        <v>0</v>
      </c>
    </row>
    <row r="105" spans="1:6" s="260" customFormat="1" x14ac:dyDescent="0.25">
      <c r="A105" s="10" t="s">
        <v>611</v>
      </c>
      <c r="B105" s="2">
        <v>3317323.65</v>
      </c>
      <c r="C105" s="2">
        <v>0</v>
      </c>
      <c r="D105" s="2">
        <v>0</v>
      </c>
      <c r="F105" s="2">
        <f t="shared" si="1"/>
        <v>0</v>
      </c>
    </row>
    <row r="106" spans="1:6" s="260" customFormat="1" x14ac:dyDescent="0.25">
      <c r="A106" s="8" t="s">
        <v>128</v>
      </c>
      <c r="B106" s="2">
        <v>0</v>
      </c>
      <c r="C106" s="2">
        <v>0</v>
      </c>
      <c r="D106" s="2">
        <v>0</v>
      </c>
      <c r="F106" s="2">
        <f t="shared" si="1"/>
        <v>0</v>
      </c>
    </row>
    <row r="107" spans="1:6" s="260" customFormat="1" x14ac:dyDescent="0.25">
      <c r="A107" s="8" t="s">
        <v>129</v>
      </c>
      <c r="B107" s="2">
        <v>4939608.22</v>
      </c>
      <c r="C107" s="2">
        <v>0</v>
      </c>
      <c r="D107" s="2">
        <v>0</v>
      </c>
      <c r="F107" s="2">
        <f t="shared" si="1"/>
        <v>0</v>
      </c>
    </row>
    <row r="108" spans="1:6" s="260" customFormat="1" x14ac:dyDescent="0.25">
      <c r="A108" s="8" t="s">
        <v>130</v>
      </c>
      <c r="B108" s="2">
        <v>0</v>
      </c>
      <c r="C108" s="2">
        <v>0</v>
      </c>
      <c r="D108" s="2">
        <v>0</v>
      </c>
      <c r="F108" s="2">
        <f t="shared" si="1"/>
        <v>0</v>
      </c>
    </row>
    <row r="109" spans="1:6" s="260" customFormat="1" x14ac:dyDescent="0.25">
      <c r="A109" s="7" t="s">
        <v>131</v>
      </c>
      <c r="B109" s="2">
        <v>1251869.19</v>
      </c>
      <c r="C109" s="2">
        <v>0</v>
      </c>
      <c r="D109" s="2">
        <v>0</v>
      </c>
      <c r="F109" s="2">
        <f t="shared" si="1"/>
        <v>0</v>
      </c>
    </row>
    <row r="110" spans="1:6" s="260" customFormat="1" x14ac:dyDescent="0.25">
      <c r="A110" s="9" t="s">
        <v>132</v>
      </c>
      <c r="B110" s="2">
        <v>1251869.19</v>
      </c>
      <c r="C110" s="2">
        <v>0</v>
      </c>
      <c r="D110" s="2">
        <v>0</v>
      </c>
      <c r="F110" s="2">
        <f t="shared" si="1"/>
        <v>0</v>
      </c>
    </row>
    <row r="111" spans="1:6" s="260" customFormat="1" x14ac:dyDescent="0.25">
      <c r="A111" s="12" t="s">
        <v>623</v>
      </c>
      <c r="B111" s="2">
        <v>1251869.19</v>
      </c>
      <c r="C111" s="2">
        <v>0</v>
      </c>
      <c r="D111" s="2">
        <v>0</v>
      </c>
      <c r="F111" s="2">
        <f t="shared" si="1"/>
        <v>0</v>
      </c>
    </row>
    <row r="112" spans="1:6" s="260" customFormat="1" x14ac:dyDescent="0.25">
      <c r="A112" s="12" t="s">
        <v>612</v>
      </c>
      <c r="B112" s="2">
        <v>0</v>
      </c>
      <c r="C112" s="2">
        <v>0</v>
      </c>
      <c r="D112" s="2">
        <v>0</v>
      </c>
      <c r="F112" s="2">
        <f t="shared" si="1"/>
        <v>0</v>
      </c>
    </row>
    <row r="113" spans="1:6" s="260" customFormat="1" x14ac:dyDescent="0.25">
      <c r="A113" s="10" t="s">
        <v>449</v>
      </c>
      <c r="B113" s="2">
        <v>0</v>
      </c>
      <c r="C113" s="2">
        <v>0</v>
      </c>
      <c r="D113" s="2">
        <v>0</v>
      </c>
      <c r="F113" s="2">
        <f t="shared" si="1"/>
        <v>0</v>
      </c>
    </row>
    <row r="114" spans="1:6" s="260" customFormat="1" x14ac:dyDescent="0.25">
      <c r="A114" s="7" t="s">
        <v>450</v>
      </c>
      <c r="B114" s="2">
        <v>185904.18</v>
      </c>
      <c r="C114" s="2">
        <v>0</v>
      </c>
      <c r="D114" s="2">
        <v>0</v>
      </c>
      <c r="F114" s="2">
        <f t="shared" si="1"/>
        <v>0</v>
      </c>
    </row>
    <row r="115" spans="1:6" s="260" customFormat="1" x14ac:dyDescent="0.25">
      <c r="A115" s="10" t="s">
        <v>613</v>
      </c>
      <c r="B115" s="2">
        <v>185904.18</v>
      </c>
      <c r="C115" s="2">
        <v>0</v>
      </c>
      <c r="D115" s="2">
        <v>0</v>
      </c>
      <c r="F115" s="2">
        <f t="shared" si="1"/>
        <v>0</v>
      </c>
    </row>
    <row r="116" spans="1:6" s="260" customFormat="1" x14ac:dyDescent="0.25">
      <c r="A116" s="10" t="s">
        <v>614</v>
      </c>
      <c r="B116" s="2">
        <v>0</v>
      </c>
      <c r="C116" s="2">
        <v>0</v>
      </c>
      <c r="D116" s="2">
        <v>0</v>
      </c>
      <c r="F116" s="2">
        <f t="shared" si="1"/>
        <v>0</v>
      </c>
    </row>
    <row r="117" spans="1:6" s="260" customFormat="1" x14ac:dyDescent="0.25">
      <c r="A117" s="265" t="s">
        <v>196</v>
      </c>
      <c r="B117" s="2">
        <v>113953326.23999999</v>
      </c>
      <c r="C117" s="2">
        <v>0</v>
      </c>
      <c r="D117" s="2">
        <v>0</v>
      </c>
      <c r="F117" s="2">
        <f t="shared" si="1"/>
        <v>0</v>
      </c>
    </row>
    <row r="118" spans="1:6" s="260" customFormat="1" x14ac:dyDescent="0.25">
      <c r="A118" s="17" t="s">
        <v>197</v>
      </c>
      <c r="B118" s="2">
        <v>0</v>
      </c>
      <c r="C118" s="2">
        <v>0</v>
      </c>
      <c r="D118" s="2">
        <v>0</v>
      </c>
      <c r="F118" s="2">
        <f t="shared" si="1"/>
        <v>0</v>
      </c>
    </row>
    <row r="119" spans="1:6" s="260" customFormat="1" x14ac:dyDescent="0.25">
      <c r="A119" s="6" t="s">
        <v>198</v>
      </c>
      <c r="B119" s="2">
        <v>0</v>
      </c>
      <c r="C119" s="2">
        <v>0</v>
      </c>
      <c r="D119" s="2">
        <v>0</v>
      </c>
      <c r="F119" s="2">
        <f t="shared" si="1"/>
        <v>0</v>
      </c>
    </row>
    <row r="120" spans="1:6" s="260" customFormat="1" x14ac:dyDescent="0.25">
      <c r="A120" s="8" t="s">
        <v>199</v>
      </c>
      <c r="B120" s="2">
        <v>0</v>
      </c>
      <c r="C120" s="2">
        <v>0</v>
      </c>
      <c r="D120" s="2">
        <v>0</v>
      </c>
      <c r="F120" s="2">
        <f t="shared" si="1"/>
        <v>0</v>
      </c>
    </row>
    <row r="121" spans="1:6" s="260" customFormat="1" x14ac:dyDescent="0.25">
      <c r="A121" s="8" t="s">
        <v>200</v>
      </c>
      <c r="B121" s="2">
        <v>0</v>
      </c>
      <c r="C121" s="2">
        <v>0</v>
      </c>
      <c r="D121" s="2">
        <v>0</v>
      </c>
      <c r="F121" s="2">
        <f t="shared" si="1"/>
        <v>0</v>
      </c>
    </row>
    <row r="122" spans="1:6" s="260" customFormat="1" x14ac:dyDescent="0.25">
      <c r="A122" s="8" t="s">
        <v>201</v>
      </c>
      <c r="B122" s="2">
        <v>0</v>
      </c>
      <c r="C122" s="2">
        <v>0</v>
      </c>
      <c r="D122" s="2">
        <v>0</v>
      </c>
      <c r="F122" s="2">
        <f t="shared" si="1"/>
        <v>0</v>
      </c>
    </row>
    <row r="123" spans="1:6" s="260" customFormat="1" x14ac:dyDescent="0.25">
      <c r="A123" s="8" t="s">
        <v>202</v>
      </c>
      <c r="B123" s="2">
        <v>0</v>
      </c>
      <c r="C123" s="2">
        <v>0</v>
      </c>
      <c r="D123" s="2">
        <v>0</v>
      </c>
      <c r="F123" s="2">
        <f t="shared" si="1"/>
        <v>0</v>
      </c>
    </row>
    <row r="124" spans="1:6" s="260" customFormat="1" x14ac:dyDescent="0.25">
      <c r="A124" s="8" t="s">
        <v>203</v>
      </c>
      <c r="B124" s="2">
        <v>0</v>
      </c>
      <c r="C124" s="2">
        <v>0</v>
      </c>
      <c r="D124" s="2">
        <v>0</v>
      </c>
      <c r="F124" s="2">
        <f t="shared" si="1"/>
        <v>0</v>
      </c>
    </row>
    <row r="125" spans="1:6" s="260" customFormat="1" x14ac:dyDescent="0.25">
      <c r="A125" s="6" t="s">
        <v>204</v>
      </c>
      <c r="B125" s="2">
        <v>19112015.73</v>
      </c>
      <c r="C125" s="2">
        <v>0</v>
      </c>
      <c r="D125" s="2">
        <v>0</v>
      </c>
      <c r="F125" s="2">
        <f t="shared" si="1"/>
        <v>0</v>
      </c>
    </row>
    <row r="126" spans="1:6" s="260" customFormat="1" x14ac:dyDescent="0.25">
      <c r="A126" s="7" t="s">
        <v>470</v>
      </c>
      <c r="B126" s="2">
        <v>17294735.390000001</v>
      </c>
      <c r="C126" s="2">
        <v>0</v>
      </c>
      <c r="D126" s="2">
        <v>0</v>
      </c>
      <c r="F126" s="2">
        <f t="shared" si="1"/>
        <v>0</v>
      </c>
    </row>
    <row r="127" spans="1:6" s="260" customFormat="1" x14ac:dyDescent="0.25">
      <c r="A127" s="10" t="s">
        <v>506</v>
      </c>
      <c r="B127" s="2">
        <v>0</v>
      </c>
      <c r="C127" s="2">
        <v>0</v>
      </c>
      <c r="D127" s="2">
        <v>0</v>
      </c>
      <c r="F127" s="2">
        <f t="shared" si="1"/>
        <v>0</v>
      </c>
    </row>
    <row r="128" spans="1:6" s="260" customFormat="1" x14ac:dyDescent="0.25">
      <c r="A128" s="10" t="s">
        <v>507</v>
      </c>
      <c r="B128" s="2">
        <v>17294735.390000001</v>
      </c>
      <c r="C128" s="2">
        <v>0</v>
      </c>
      <c r="D128" s="2">
        <v>0</v>
      </c>
      <c r="F128" s="2">
        <f t="shared" si="1"/>
        <v>0</v>
      </c>
    </row>
    <row r="129" spans="1:6" s="260" customFormat="1" x14ac:dyDescent="0.25">
      <c r="A129" s="8" t="s">
        <v>471</v>
      </c>
      <c r="B129" s="2">
        <v>0</v>
      </c>
      <c r="C129" s="2">
        <v>0</v>
      </c>
      <c r="D129" s="2">
        <v>0</v>
      </c>
      <c r="F129" s="2">
        <f t="shared" si="1"/>
        <v>0</v>
      </c>
    </row>
    <row r="130" spans="1:6" s="260" customFormat="1" x14ac:dyDescent="0.25">
      <c r="A130" s="7" t="s">
        <v>472</v>
      </c>
      <c r="B130" s="2">
        <v>0</v>
      </c>
      <c r="C130" s="2">
        <v>0</v>
      </c>
      <c r="D130" s="2">
        <v>0</v>
      </c>
      <c r="F130" s="2">
        <f t="shared" si="1"/>
        <v>0</v>
      </c>
    </row>
    <row r="131" spans="1:6" s="260" customFormat="1" x14ac:dyDescent="0.25">
      <c r="A131" s="10" t="s">
        <v>508</v>
      </c>
      <c r="B131" s="2">
        <v>0</v>
      </c>
      <c r="C131" s="2">
        <v>0</v>
      </c>
      <c r="D131" s="2">
        <v>0</v>
      </c>
      <c r="F131" s="2">
        <f t="shared" si="1"/>
        <v>0</v>
      </c>
    </row>
    <row r="132" spans="1:6" s="260" customFormat="1" x14ac:dyDescent="0.25">
      <c r="A132" s="10" t="s">
        <v>509</v>
      </c>
      <c r="B132" s="2">
        <v>0</v>
      </c>
      <c r="C132" s="2">
        <v>0</v>
      </c>
      <c r="D132" s="2">
        <v>0</v>
      </c>
      <c r="F132" s="2">
        <f t="shared" si="1"/>
        <v>0</v>
      </c>
    </row>
    <row r="133" spans="1:6" s="260" customFormat="1" x14ac:dyDescent="0.25">
      <c r="A133" s="7" t="s">
        <v>473</v>
      </c>
      <c r="B133" s="2">
        <v>0</v>
      </c>
      <c r="C133" s="2">
        <v>0</v>
      </c>
      <c r="D133" s="2">
        <v>0</v>
      </c>
      <c r="F133" s="2">
        <f t="shared" si="1"/>
        <v>0</v>
      </c>
    </row>
    <row r="134" spans="1:6" s="260" customFormat="1" x14ac:dyDescent="0.25">
      <c r="A134" s="10" t="s">
        <v>510</v>
      </c>
      <c r="B134" s="2">
        <v>0</v>
      </c>
      <c r="C134" s="2">
        <v>0</v>
      </c>
      <c r="D134" s="2">
        <v>0</v>
      </c>
      <c r="F134" s="2">
        <f t="shared" si="1"/>
        <v>0</v>
      </c>
    </row>
    <row r="135" spans="1:6" s="260" customFormat="1" x14ac:dyDescent="0.25">
      <c r="A135" s="10" t="s">
        <v>511</v>
      </c>
      <c r="B135" s="2">
        <v>0</v>
      </c>
      <c r="C135" s="2">
        <v>0</v>
      </c>
      <c r="D135" s="2">
        <v>0</v>
      </c>
      <c r="F135" s="2">
        <f t="shared" si="1"/>
        <v>0</v>
      </c>
    </row>
    <row r="136" spans="1:6" s="260" customFormat="1" x14ac:dyDescent="0.25">
      <c r="A136" s="7" t="s">
        <v>474</v>
      </c>
      <c r="B136" s="2">
        <v>0</v>
      </c>
      <c r="C136" s="2">
        <v>0</v>
      </c>
      <c r="D136" s="2">
        <v>0</v>
      </c>
      <c r="F136" s="2">
        <f t="shared" ref="F136:F189" si="2">C136+D136</f>
        <v>0</v>
      </c>
    </row>
    <row r="137" spans="1:6" s="260" customFormat="1" x14ac:dyDescent="0.25">
      <c r="A137" s="10" t="s">
        <v>512</v>
      </c>
      <c r="B137" s="2">
        <v>0</v>
      </c>
      <c r="C137" s="2">
        <v>0</v>
      </c>
      <c r="D137" s="2">
        <v>0</v>
      </c>
      <c r="F137" s="2">
        <f t="shared" si="2"/>
        <v>0</v>
      </c>
    </row>
    <row r="138" spans="1:6" s="260" customFormat="1" x14ac:dyDescent="0.25">
      <c r="A138" s="10" t="s">
        <v>513</v>
      </c>
      <c r="B138" s="2">
        <v>0</v>
      </c>
      <c r="C138" s="2">
        <v>0</v>
      </c>
      <c r="D138" s="2">
        <v>0</v>
      </c>
      <c r="F138" s="2">
        <f t="shared" si="2"/>
        <v>0</v>
      </c>
    </row>
    <row r="139" spans="1:6" s="260" customFormat="1" x14ac:dyDescent="0.25">
      <c r="A139" s="7" t="s">
        <v>475</v>
      </c>
      <c r="B139" s="2">
        <v>0</v>
      </c>
      <c r="C139" s="2">
        <v>0</v>
      </c>
      <c r="D139" s="2">
        <v>0</v>
      </c>
      <c r="F139" s="2">
        <f t="shared" si="2"/>
        <v>0</v>
      </c>
    </row>
    <row r="140" spans="1:6" s="260" customFormat="1" x14ac:dyDescent="0.25">
      <c r="A140" s="10" t="s">
        <v>514</v>
      </c>
      <c r="B140" s="2">
        <v>0</v>
      </c>
      <c r="C140" s="2">
        <v>0</v>
      </c>
      <c r="D140" s="2">
        <v>0</v>
      </c>
      <c r="F140" s="2">
        <f t="shared" si="2"/>
        <v>0</v>
      </c>
    </row>
    <row r="141" spans="1:6" s="260" customFormat="1" x14ac:dyDescent="0.25">
      <c r="A141" s="10" t="s">
        <v>515</v>
      </c>
      <c r="B141" s="2">
        <v>0</v>
      </c>
      <c r="C141" s="2">
        <v>0</v>
      </c>
      <c r="D141" s="2">
        <v>0</v>
      </c>
      <c r="F141" s="2">
        <f t="shared" si="2"/>
        <v>0</v>
      </c>
    </row>
    <row r="142" spans="1:6" s="260" customFormat="1" x14ac:dyDescent="0.25">
      <c r="A142" s="7" t="s">
        <v>476</v>
      </c>
      <c r="B142" s="2">
        <v>0</v>
      </c>
      <c r="C142" s="2">
        <v>0</v>
      </c>
      <c r="D142" s="2">
        <v>0</v>
      </c>
      <c r="F142" s="2">
        <f t="shared" si="2"/>
        <v>0</v>
      </c>
    </row>
    <row r="143" spans="1:6" s="260" customFormat="1" x14ac:dyDescent="0.25">
      <c r="A143" s="10" t="s">
        <v>516</v>
      </c>
      <c r="B143" s="2">
        <v>0</v>
      </c>
      <c r="C143" s="2">
        <v>0</v>
      </c>
      <c r="D143" s="2">
        <v>0</v>
      </c>
      <c r="F143" s="2">
        <f t="shared" si="2"/>
        <v>0</v>
      </c>
    </row>
    <row r="144" spans="1:6" s="260" customFormat="1" x14ac:dyDescent="0.25">
      <c r="A144" s="10" t="s">
        <v>517</v>
      </c>
      <c r="B144" s="2">
        <v>0</v>
      </c>
      <c r="C144" s="2">
        <v>0</v>
      </c>
      <c r="D144" s="2">
        <v>0</v>
      </c>
      <c r="F144" s="2">
        <f t="shared" si="2"/>
        <v>0</v>
      </c>
    </row>
    <row r="145" spans="1:6" s="260" customFormat="1" x14ac:dyDescent="0.25">
      <c r="A145" s="8" t="s">
        <v>477</v>
      </c>
      <c r="B145" s="2">
        <v>0</v>
      </c>
      <c r="C145" s="2">
        <v>0</v>
      </c>
      <c r="D145" s="2">
        <v>0</v>
      </c>
      <c r="F145" s="2">
        <f t="shared" si="2"/>
        <v>0</v>
      </c>
    </row>
    <row r="146" spans="1:6" s="260" customFormat="1" x14ac:dyDescent="0.25">
      <c r="A146" s="7" t="s">
        <v>478</v>
      </c>
      <c r="B146" s="2">
        <v>1810141.88</v>
      </c>
      <c r="C146" s="2">
        <v>0</v>
      </c>
      <c r="D146" s="2">
        <v>0</v>
      </c>
      <c r="F146" s="2">
        <f t="shared" si="2"/>
        <v>0</v>
      </c>
    </row>
    <row r="147" spans="1:6" s="260" customFormat="1" x14ac:dyDescent="0.25">
      <c r="A147" s="10" t="s">
        <v>518</v>
      </c>
      <c r="B147" s="2">
        <v>0</v>
      </c>
      <c r="C147" s="2">
        <v>0</v>
      </c>
      <c r="D147" s="2">
        <v>0</v>
      </c>
      <c r="F147" s="2">
        <f t="shared" si="2"/>
        <v>0</v>
      </c>
    </row>
    <row r="148" spans="1:6" s="260" customFormat="1" x14ac:dyDescent="0.25">
      <c r="A148" s="10" t="s">
        <v>519</v>
      </c>
      <c r="B148" s="2">
        <v>1810141.88</v>
      </c>
      <c r="C148" s="2">
        <v>0</v>
      </c>
      <c r="D148" s="2">
        <v>0</v>
      </c>
      <c r="F148" s="2">
        <f t="shared" si="2"/>
        <v>0</v>
      </c>
    </row>
    <row r="149" spans="1:6" s="260" customFormat="1" x14ac:dyDescent="0.25">
      <c r="A149" s="8" t="s">
        <v>479</v>
      </c>
      <c r="B149" s="2">
        <v>7138.46</v>
      </c>
      <c r="C149" s="2">
        <v>0</v>
      </c>
      <c r="D149" s="2">
        <v>0</v>
      </c>
      <c r="F149" s="2">
        <f t="shared" si="2"/>
        <v>0</v>
      </c>
    </row>
    <row r="150" spans="1:6" s="260" customFormat="1" x14ac:dyDescent="0.25">
      <c r="A150" s="17" t="s">
        <v>205</v>
      </c>
      <c r="B150" s="2">
        <v>3298491.66</v>
      </c>
      <c r="C150" s="2">
        <v>0</v>
      </c>
      <c r="D150" s="2">
        <v>0</v>
      </c>
      <c r="F150" s="2">
        <f t="shared" si="2"/>
        <v>0</v>
      </c>
    </row>
    <row r="151" spans="1:6" s="260" customFormat="1" x14ac:dyDescent="0.25">
      <c r="A151" s="6" t="s">
        <v>206</v>
      </c>
      <c r="B151" s="2">
        <v>1636451</v>
      </c>
      <c r="C151" s="2">
        <v>0</v>
      </c>
      <c r="D151" s="2">
        <v>0</v>
      </c>
      <c r="F151" s="2">
        <f t="shared" si="2"/>
        <v>0</v>
      </c>
    </row>
    <row r="152" spans="1:6" s="260" customFormat="1" x14ac:dyDescent="0.25">
      <c r="A152" s="7" t="s">
        <v>207</v>
      </c>
      <c r="B152" s="2">
        <v>1520781.86</v>
      </c>
      <c r="C152" s="2">
        <v>0</v>
      </c>
      <c r="D152" s="2">
        <v>0</v>
      </c>
      <c r="F152" s="2">
        <f t="shared" si="2"/>
        <v>0</v>
      </c>
    </row>
    <row r="153" spans="1:6" s="260" customFormat="1" x14ac:dyDescent="0.25">
      <c r="A153" s="10" t="s">
        <v>208</v>
      </c>
      <c r="B153" s="2">
        <v>0</v>
      </c>
      <c r="C153" s="2">
        <v>0</v>
      </c>
      <c r="D153" s="2">
        <v>0</v>
      </c>
      <c r="F153" s="2">
        <f t="shared" si="2"/>
        <v>0</v>
      </c>
    </row>
    <row r="154" spans="1:6" s="260" customFormat="1" ht="25.5" x14ac:dyDescent="0.25">
      <c r="A154" s="259" t="s">
        <v>209</v>
      </c>
      <c r="B154" s="2">
        <v>0</v>
      </c>
      <c r="C154" s="2">
        <v>0</v>
      </c>
      <c r="D154" s="2">
        <v>0</v>
      </c>
      <c r="F154" s="2">
        <f t="shared" si="2"/>
        <v>0</v>
      </c>
    </row>
    <row r="155" spans="1:6" s="260" customFormat="1" ht="25.5" x14ac:dyDescent="0.25">
      <c r="A155" s="259" t="s">
        <v>210</v>
      </c>
      <c r="B155" s="2">
        <v>0</v>
      </c>
      <c r="C155" s="2">
        <v>0</v>
      </c>
      <c r="D155" s="2">
        <v>0</v>
      </c>
      <c r="F155" s="2">
        <f t="shared" si="2"/>
        <v>0</v>
      </c>
    </row>
    <row r="156" spans="1:6" s="260" customFormat="1" x14ac:dyDescent="0.25">
      <c r="A156" s="10" t="s">
        <v>211</v>
      </c>
      <c r="B156" s="2">
        <v>0</v>
      </c>
      <c r="C156" s="2">
        <v>0</v>
      </c>
      <c r="D156" s="2">
        <v>0</v>
      </c>
      <c r="F156" s="2">
        <f t="shared" si="2"/>
        <v>0</v>
      </c>
    </row>
    <row r="157" spans="1:6" s="260" customFormat="1" x14ac:dyDescent="0.25">
      <c r="A157" s="10" t="s">
        <v>212</v>
      </c>
      <c r="B157" s="2">
        <v>0</v>
      </c>
      <c r="C157" s="2">
        <v>0</v>
      </c>
      <c r="D157" s="2">
        <v>0</v>
      </c>
      <c r="F157" s="2">
        <f t="shared" si="2"/>
        <v>0</v>
      </c>
    </row>
    <row r="158" spans="1:6" s="260" customFormat="1" x14ac:dyDescent="0.25">
      <c r="A158" s="10" t="s">
        <v>213</v>
      </c>
      <c r="B158" s="2">
        <v>1520781.86</v>
      </c>
      <c r="C158" s="2">
        <v>0</v>
      </c>
      <c r="D158" s="2">
        <v>0</v>
      </c>
      <c r="F158" s="2">
        <f t="shared" si="2"/>
        <v>0</v>
      </c>
    </row>
    <row r="159" spans="1:6" s="260" customFormat="1" x14ac:dyDescent="0.25">
      <c r="A159" s="10" t="s">
        <v>480</v>
      </c>
      <c r="B159" s="2">
        <v>0</v>
      </c>
      <c r="C159" s="2">
        <v>0</v>
      </c>
      <c r="D159" s="2">
        <v>0</v>
      </c>
      <c r="F159" s="2">
        <f t="shared" si="2"/>
        <v>0</v>
      </c>
    </row>
    <row r="160" spans="1:6" s="260" customFormat="1" x14ac:dyDescent="0.25">
      <c r="A160" s="10" t="s">
        <v>626</v>
      </c>
      <c r="B160" s="2">
        <v>0</v>
      </c>
      <c r="C160" s="2">
        <v>0</v>
      </c>
      <c r="D160" s="2">
        <v>0</v>
      </c>
      <c r="F160" s="2">
        <f t="shared" si="2"/>
        <v>0</v>
      </c>
    </row>
    <row r="161" spans="1:6" s="260" customFormat="1" x14ac:dyDescent="0.25">
      <c r="A161" s="10" t="s">
        <v>627</v>
      </c>
      <c r="B161" s="2">
        <v>0</v>
      </c>
      <c r="C161" s="2">
        <v>0</v>
      </c>
      <c r="D161" s="2">
        <v>0</v>
      </c>
      <c r="F161" s="2">
        <f t="shared" si="2"/>
        <v>0</v>
      </c>
    </row>
    <row r="162" spans="1:6" s="260" customFormat="1" x14ac:dyDescent="0.25">
      <c r="A162" s="8" t="s">
        <v>628</v>
      </c>
      <c r="B162" s="2">
        <v>115669.14</v>
      </c>
      <c r="C162" s="2">
        <v>0</v>
      </c>
      <c r="D162" s="2">
        <v>0</v>
      </c>
      <c r="F162" s="2">
        <f t="shared" si="2"/>
        <v>0</v>
      </c>
    </row>
    <row r="163" spans="1:6" s="260" customFormat="1" x14ac:dyDescent="0.25">
      <c r="A163" s="7" t="s">
        <v>214</v>
      </c>
      <c r="B163" s="2">
        <v>0</v>
      </c>
      <c r="C163" s="2">
        <v>0</v>
      </c>
      <c r="D163" s="2">
        <v>0</v>
      </c>
      <c r="F163" s="2">
        <f t="shared" si="2"/>
        <v>0</v>
      </c>
    </row>
    <row r="164" spans="1:6" s="260" customFormat="1" x14ac:dyDescent="0.25">
      <c r="A164" s="10" t="s">
        <v>520</v>
      </c>
      <c r="B164" s="2">
        <v>0</v>
      </c>
      <c r="C164" s="2">
        <v>0</v>
      </c>
      <c r="D164" s="2">
        <v>0</v>
      </c>
      <c r="F164" s="2">
        <f t="shared" si="2"/>
        <v>0</v>
      </c>
    </row>
    <row r="165" spans="1:6" s="260" customFormat="1" x14ac:dyDescent="0.25">
      <c r="A165" s="10" t="s">
        <v>521</v>
      </c>
      <c r="B165" s="2">
        <v>0</v>
      </c>
      <c r="C165" s="2">
        <v>0</v>
      </c>
      <c r="D165" s="2">
        <v>0</v>
      </c>
      <c r="F165" s="2">
        <f t="shared" si="2"/>
        <v>0</v>
      </c>
    </row>
    <row r="166" spans="1:6" s="260" customFormat="1" x14ac:dyDescent="0.25">
      <c r="A166" s="10" t="s">
        <v>522</v>
      </c>
      <c r="B166" s="2">
        <v>0</v>
      </c>
      <c r="C166" s="2">
        <v>0</v>
      </c>
      <c r="D166" s="2">
        <v>0</v>
      </c>
      <c r="F166" s="2">
        <f t="shared" si="2"/>
        <v>0</v>
      </c>
    </row>
    <row r="167" spans="1:6" s="260" customFormat="1" x14ac:dyDescent="0.25">
      <c r="A167" s="10" t="s">
        <v>523</v>
      </c>
      <c r="B167" s="2">
        <v>0</v>
      </c>
      <c r="C167" s="2">
        <v>0</v>
      </c>
      <c r="D167" s="2">
        <v>0</v>
      </c>
      <c r="F167" s="2">
        <f t="shared" si="2"/>
        <v>0</v>
      </c>
    </row>
    <row r="168" spans="1:6" s="260" customFormat="1" x14ac:dyDescent="0.25">
      <c r="A168" s="10" t="s">
        <v>524</v>
      </c>
      <c r="B168" s="2">
        <v>0</v>
      </c>
      <c r="C168" s="2">
        <v>0</v>
      </c>
      <c r="D168" s="2">
        <v>0</v>
      </c>
      <c r="F168" s="2">
        <f t="shared" si="2"/>
        <v>0</v>
      </c>
    </row>
    <row r="169" spans="1:6" s="260" customFormat="1" x14ac:dyDescent="0.25">
      <c r="A169" s="6" t="s">
        <v>215</v>
      </c>
      <c r="B169" s="2">
        <v>39162.28</v>
      </c>
      <c r="C169" s="2">
        <v>0</v>
      </c>
      <c r="D169" s="2">
        <v>0</v>
      </c>
      <c r="F169" s="2">
        <f t="shared" si="2"/>
        <v>0</v>
      </c>
    </row>
    <row r="170" spans="1:6" s="260" customFormat="1" x14ac:dyDescent="0.25">
      <c r="A170" s="8" t="s">
        <v>216</v>
      </c>
      <c r="B170" s="2">
        <v>39162.28</v>
      </c>
      <c r="C170" s="2">
        <v>0</v>
      </c>
      <c r="D170" s="2">
        <v>0</v>
      </c>
      <c r="F170" s="2">
        <f t="shared" si="2"/>
        <v>0</v>
      </c>
    </row>
    <row r="171" spans="1:6" s="260" customFormat="1" x14ac:dyDescent="0.25">
      <c r="A171" s="8" t="s">
        <v>217</v>
      </c>
      <c r="B171" s="2">
        <v>0</v>
      </c>
      <c r="C171" s="2">
        <v>0</v>
      </c>
      <c r="D171" s="2">
        <v>0</v>
      </c>
      <c r="F171" s="2">
        <f t="shared" si="2"/>
        <v>0</v>
      </c>
    </row>
    <row r="172" spans="1:6" s="260" customFormat="1" x14ac:dyDescent="0.25">
      <c r="A172" s="8" t="s">
        <v>218</v>
      </c>
      <c r="B172" s="2">
        <v>0</v>
      </c>
      <c r="C172" s="2">
        <v>0</v>
      </c>
      <c r="D172" s="2">
        <v>0</v>
      </c>
      <c r="F172" s="2">
        <f t="shared" si="2"/>
        <v>0</v>
      </c>
    </row>
    <row r="173" spans="1:6" s="260" customFormat="1" x14ac:dyDescent="0.25">
      <c r="A173" s="6" t="s">
        <v>219</v>
      </c>
      <c r="B173" s="2">
        <v>56441091.869999997</v>
      </c>
      <c r="C173" s="2">
        <v>0</v>
      </c>
      <c r="D173" s="2">
        <v>0</v>
      </c>
      <c r="F173" s="2">
        <f t="shared" si="2"/>
        <v>0</v>
      </c>
    </row>
    <row r="174" spans="1:6" s="260" customFormat="1" x14ac:dyDescent="0.25">
      <c r="A174" s="7" t="s">
        <v>629</v>
      </c>
      <c r="B174" s="2">
        <v>25010277.510000002</v>
      </c>
      <c r="C174" s="2">
        <v>0</v>
      </c>
      <c r="D174" s="2">
        <v>0</v>
      </c>
      <c r="F174" s="2">
        <f t="shared" si="2"/>
        <v>0</v>
      </c>
    </row>
    <row r="175" spans="1:6" s="260" customFormat="1" x14ac:dyDescent="0.25">
      <c r="A175" s="10" t="s">
        <v>525</v>
      </c>
      <c r="B175" s="2">
        <v>25055089.649999999</v>
      </c>
      <c r="C175" s="2">
        <v>0</v>
      </c>
      <c r="D175" s="2">
        <v>0</v>
      </c>
      <c r="F175" s="2">
        <f t="shared" si="2"/>
        <v>0</v>
      </c>
    </row>
    <row r="176" spans="1:6" s="260" customFormat="1" x14ac:dyDescent="0.25">
      <c r="A176" s="10" t="s">
        <v>526</v>
      </c>
      <c r="B176" s="2">
        <v>-44812.14</v>
      </c>
      <c r="C176" s="2">
        <v>0</v>
      </c>
      <c r="D176" s="2">
        <v>0</v>
      </c>
      <c r="F176" s="2">
        <f t="shared" si="2"/>
        <v>0</v>
      </c>
    </row>
    <row r="177" spans="1:9" s="260" customFormat="1" x14ac:dyDescent="0.25">
      <c r="A177" s="7" t="s">
        <v>220</v>
      </c>
      <c r="B177" s="2">
        <v>31430814.359999999</v>
      </c>
      <c r="C177" s="2">
        <v>0</v>
      </c>
      <c r="D177" s="2">
        <v>0</v>
      </c>
      <c r="F177" s="2">
        <f t="shared" si="2"/>
        <v>0</v>
      </c>
    </row>
    <row r="178" spans="1:9" s="260" customFormat="1" x14ac:dyDescent="0.25">
      <c r="A178" s="10" t="s">
        <v>527</v>
      </c>
      <c r="B178" s="2">
        <v>32955742.34</v>
      </c>
      <c r="C178" s="2">
        <v>0</v>
      </c>
      <c r="D178" s="2">
        <v>0</v>
      </c>
      <c r="F178" s="2">
        <f t="shared" si="2"/>
        <v>0</v>
      </c>
    </row>
    <row r="179" spans="1:9" s="260" customFormat="1" x14ac:dyDescent="0.25">
      <c r="A179" s="10" t="s">
        <v>528</v>
      </c>
      <c r="B179" s="2">
        <v>-1524927.98</v>
      </c>
      <c r="C179" s="2">
        <v>0</v>
      </c>
      <c r="D179" s="2">
        <v>0</v>
      </c>
      <c r="F179" s="2">
        <f t="shared" si="2"/>
        <v>0</v>
      </c>
    </row>
    <row r="180" spans="1:9" s="260" customFormat="1" x14ac:dyDescent="0.25">
      <c r="A180" s="17" t="s">
        <v>221</v>
      </c>
      <c r="B180" s="2">
        <v>370496.17</v>
      </c>
      <c r="C180" s="2">
        <v>0</v>
      </c>
      <c r="D180" s="2">
        <v>0</v>
      </c>
      <c r="F180" s="2">
        <f t="shared" si="2"/>
        <v>0</v>
      </c>
    </row>
    <row r="181" spans="1:9" s="260" customFormat="1" x14ac:dyDescent="0.25">
      <c r="A181" s="17" t="s">
        <v>222</v>
      </c>
      <c r="B181" s="2">
        <v>11183977.279999999</v>
      </c>
      <c r="C181" s="2">
        <v>0</v>
      </c>
      <c r="D181" s="2">
        <v>0</v>
      </c>
      <c r="F181" s="2">
        <f t="shared" si="2"/>
        <v>0</v>
      </c>
      <c r="G181"/>
      <c r="H181"/>
      <c r="I181"/>
    </row>
    <row r="182" spans="1:9" s="260" customFormat="1" x14ac:dyDescent="0.25">
      <c r="A182" s="17" t="s">
        <v>223</v>
      </c>
      <c r="B182" s="2">
        <v>6263512.9299999997</v>
      </c>
      <c r="C182" s="2">
        <v>0</v>
      </c>
      <c r="D182" s="2">
        <v>0</v>
      </c>
      <c r="F182" s="2">
        <f t="shared" si="2"/>
        <v>0</v>
      </c>
      <c r="G182"/>
      <c r="H182"/>
      <c r="I182"/>
    </row>
    <row r="183" spans="1:9" s="260" customFormat="1" x14ac:dyDescent="0.25">
      <c r="A183" s="6" t="s">
        <v>224</v>
      </c>
      <c r="B183" s="2">
        <v>15608127.32</v>
      </c>
      <c r="C183" s="2">
        <v>0</v>
      </c>
      <c r="D183" s="2">
        <v>0</v>
      </c>
      <c r="F183" s="2">
        <f t="shared" si="2"/>
        <v>0</v>
      </c>
      <c r="G183"/>
      <c r="H183"/>
      <c r="I183"/>
    </row>
    <row r="184" spans="1:9" s="260" customFormat="1" x14ac:dyDescent="0.25">
      <c r="A184" s="8" t="s">
        <v>225</v>
      </c>
      <c r="B184" s="2">
        <v>0</v>
      </c>
      <c r="C184" s="2">
        <v>0</v>
      </c>
      <c r="D184" s="2">
        <v>0</v>
      </c>
      <c r="F184" s="2">
        <f t="shared" si="2"/>
        <v>0</v>
      </c>
      <c r="G184"/>
      <c r="H184"/>
      <c r="I184"/>
    </row>
    <row r="185" spans="1:9" s="260" customFormat="1" x14ac:dyDescent="0.25">
      <c r="A185" s="8" t="s">
        <v>226</v>
      </c>
      <c r="B185" s="2">
        <v>13984257.640000001</v>
      </c>
      <c r="C185" s="2">
        <v>0</v>
      </c>
      <c r="D185" s="2">
        <v>0</v>
      </c>
      <c r="F185" s="2">
        <f t="shared" si="2"/>
        <v>0</v>
      </c>
      <c r="G185"/>
      <c r="H185"/>
      <c r="I185"/>
    </row>
    <row r="186" spans="1:9" s="260" customFormat="1" x14ac:dyDescent="0.25">
      <c r="A186" s="8" t="s">
        <v>227</v>
      </c>
      <c r="B186" s="2">
        <v>0</v>
      </c>
      <c r="C186" s="2">
        <v>0</v>
      </c>
      <c r="D186" s="2">
        <v>0</v>
      </c>
      <c r="F186" s="2">
        <f t="shared" si="2"/>
        <v>0</v>
      </c>
      <c r="G186"/>
      <c r="H186"/>
      <c r="I186"/>
    </row>
    <row r="187" spans="1:9" s="260" customFormat="1" x14ac:dyDescent="0.25">
      <c r="A187" s="7" t="s">
        <v>228</v>
      </c>
      <c r="B187" s="2">
        <v>1623869.68</v>
      </c>
      <c r="C187" s="2">
        <v>0</v>
      </c>
      <c r="D187" s="2">
        <v>0</v>
      </c>
      <c r="F187" s="2">
        <f t="shared" si="2"/>
        <v>0</v>
      </c>
      <c r="G187"/>
      <c r="H187"/>
      <c r="I187"/>
    </row>
    <row r="188" spans="1:9" s="260" customFormat="1" x14ac:dyDescent="0.25">
      <c r="A188" s="10" t="s">
        <v>529</v>
      </c>
      <c r="B188" s="2">
        <v>841241.64</v>
      </c>
      <c r="C188" s="2">
        <v>0</v>
      </c>
      <c r="D188" s="2">
        <v>0</v>
      </c>
      <c r="F188" s="2">
        <f t="shared" si="2"/>
        <v>0</v>
      </c>
      <c r="G188"/>
      <c r="H188"/>
      <c r="I188"/>
    </row>
    <row r="189" spans="1:9" s="260" customFormat="1" x14ac:dyDescent="0.25">
      <c r="A189" s="10" t="s">
        <v>530</v>
      </c>
      <c r="B189" s="2">
        <v>782628.04</v>
      </c>
      <c r="C189" s="2">
        <v>0</v>
      </c>
      <c r="D189" s="2">
        <v>0</v>
      </c>
      <c r="F189" s="2">
        <f t="shared" si="2"/>
        <v>0</v>
      </c>
      <c r="G189"/>
      <c r="H189"/>
      <c r="I189"/>
    </row>
    <row r="190" spans="1:9" x14ac:dyDescent="0.25">
      <c r="A190" s="185"/>
    </row>
  </sheetData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NewTable2_Slicer_4">
              <controlPr defaultSize="0" print="0" autoFill="0" autoPict="0" macro="[1]!SlicerSelect">
                <anchor moveWithCells="1">
                  <from>
                    <xdr:col>1</xdr:col>
                    <xdr:colOff>9525</xdr:colOff>
                    <xdr:row>4</xdr:row>
                    <xdr:rowOff>9525</xdr:rowOff>
                  </from>
                  <to>
                    <xdr:col>1</xdr:col>
                    <xdr:colOff>200025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>
    <tabColor rgb="FF92D050"/>
  </sheetPr>
  <dimension ref="A1:P284"/>
  <sheetViews>
    <sheetView showGridLines="0" tabSelected="1" topLeftCell="F1" zoomScale="70" zoomScaleNormal="70" zoomScaleSheetLayoutView="80" workbookViewId="0">
      <selection activeCell="I31" sqref="I31"/>
    </sheetView>
  </sheetViews>
  <sheetFormatPr defaultColWidth="10.42578125" defaultRowHeight="15.75" x14ac:dyDescent="0.25"/>
  <cols>
    <col min="1" max="1" width="146.140625" style="22" hidden="1" customWidth="1"/>
    <col min="2" max="7" width="3.5703125" style="41" customWidth="1"/>
    <col min="8" max="8" width="104.7109375" style="29" customWidth="1"/>
    <col min="9" max="10" width="22.7109375" style="29" customWidth="1"/>
    <col min="11" max="12" width="22.42578125" style="29" customWidth="1"/>
    <col min="13" max="13" width="21.42578125" style="29" customWidth="1"/>
    <col min="14" max="14" width="21.42578125" style="241" customWidth="1"/>
    <col min="15" max="15" width="19.7109375" style="22" customWidth="1"/>
    <col min="16" max="16" width="66.42578125" style="22" customWidth="1"/>
    <col min="17" max="256" width="10.42578125" style="22"/>
    <col min="257" max="257" width="4" style="22" customWidth="1"/>
    <col min="258" max="258" width="4.5703125" style="22" customWidth="1"/>
    <col min="259" max="259" width="1.85546875" style="22" customWidth="1"/>
    <col min="260" max="262" width="4" style="22" customWidth="1"/>
    <col min="263" max="263" width="76.42578125" style="22" bestFit="1" customWidth="1"/>
    <col min="264" max="267" width="15.85546875" style="22" customWidth="1"/>
    <col min="268" max="268" width="18.5703125" style="22" customWidth="1"/>
    <col min="269" max="269" width="13.140625" style="22" customWidth="1"/>
    <col min="270" max="270" width="63.42578125" style="22" customWidth="1"/>
    <col min="271" max="512" width="10.42578125" style="22"/>
    <col min="513" max="513" width="4" style="22" customWidth="1"/>
    <col min="514" max="514" width="4.5703125" style="22" customWidth="1"/>
    <col min="515" max="515" width="1.85546875" style="22" customWidth="1"/>
    <col min="516" max="518" width="4" style="22" customWidth="1"/>
    <col min="519" max="519" width="76.42578125" style="22" bestFit="1" customWidth="1"/>
    <col min="520" max="523" width="15.85546875" style="22" customWidth="1"/>
    <col min="524" max="524" width="18.5703125" style="22" customWidth="1"/>
    <col min="525" max="525" width="13.140625" style="22" customWidth="1"/>
    <col min="526" max="526" width="63.42578125" style="22" customWidth="1"/>
    <col min="527" max="768" width="10.42578125" style="22"/>
    <col min="769" max="769" width="4" style="22" customWidth="1"/>
    <col min="770" max="770" width="4.5703125" style="22" customWidth="1"/>
    <col min="771" max="771" width="1.85546875" style="22" customWidth="1"/>
    <col min="772" max="774" width="4" style="22" customWidth="1"/>
    <col min="775" max="775" width="76.42578125" style="22" bestFit="1" customWidth="1"/>
    <col min="776" max="779" width="15.85546875" style="22" customWidth="1"/>
    <col min="780" max="780" width="18.5703125" style="22" customWidth="1"/>
    <col min="781" max="781" width="13.140625" style="22" customWidth="1"/>
    <col min="782" max="782" width="63.42578125" style="22" customWidth="1"/>
    <col min="783" max="1024" width="10.42578125" style="22"/>
    <col min="1025" max="1025" width="4" style="22" customWidth="1"/>
    <col min="1026" max="1026" width="4.5703125" style="22" customWidth="1"/>
    <col min="1027" max="1027" width="1.85546875" style="22" customWidth="1"/>
    <col min="1028" max="1030" width="4" style="22" customWidth="1"/>
    <col min="1031" max="1031" width="76.42578125" style="22" bestFit="1" customWidth="1"/>
    <col min="1032" max="1035" width="15.85546875" style="22" customWidth="1"/>
    <col min="1036" max="1036" width="18.5703125" style="22" customWidth="1"/>
    <col min="1037" max="1037" width="13.140625" style="22" customWidth="1"/>
    <col min="1038" max="1038" width="63.42578125" style="22" customWidth="1"/>
    <col min="1039" max="1280" width="10.42578125" style="22"/>
    <col min="1281" max="1281" width="4" style="22" customWidth="1"/>
    <col min="1282" max="1282" width="4.5703125" style="22" customWidth="1"/>
    <col min="1283" max="1283" width="1.85546875" style="22" customWidth="1"/>
    <col min="1284" max="1286" width="4" style="22" customWidth="1"/>
    <col min="1287" max="1287" width="76.42578125" style="22" bestFit="1" customWidth="1"/>
    <col min="1288" max="1291" width="15.85546875" style="22" customWidth="1"/>
    <col min="1292" max="1292" width="18.5703125" style="22" customWidth="1"/>
    <col min="1293" max="1293" width="13.140625" style="22" customWidth="1"/>
    <col min="1294" max="1294" width="63.42578125" style="22" customWidth="1"/>
    <col min="1295" max="1536" width="10.42578125" style="22"/>
    <col min="1537" max="1537" width="4" style="22" customWidth="1"/>
    <col min="1538" max="1538" width="4.5703125" style="22" customWidth="1"/>
    <col min="1539" max="1539" width="1.85546875" style="22" customWidth="1"/>
    <col min="1540" max="1542" width="4" style="22" customWidth="1"/>
    <col min="1543" max="1543" width="76.42578125" style="22" bestFit="1" customWidth="1"/>
    <col min="1544" max="1547" width="15.85546875" style="22" customWidth="1"/>
    <col min="1548" max="1548" width="18.5703125" style="22" customWidth="1"/>
    <col min="1549" max="1549" width="13.140625" style="22" customWidth="1"/>
    <col min="1550" max="1550" width="63.42578125" style="22" customWidth="1"/>
    <col min="1551" max="1792" width="10.42578125" style="22"/>
    <col min="1793" max="1793" width="4" style="22" customWidth="1"/>
    <col min="1794" max="1794" width="4.5703125" style="22" customWidth="1"/>
    <col min="1795" max="1795" width="1.85546875" style="22" customWidth="1"/>
    <col min="1796" max="1798" width="4" style="22" customWidth="1"/>
    <col min="1799" max="1799" width="76.42578125" style="22" bestFit="1" customWidth="1"/>
    <col min="1800" max="1803" width="15.85546875" style="22" customWidth="1"/>
    <col min="1804" max="1804" width="18.5703125" style="22" customWidth="1"/>
    <col min="1805" max="1805" width="13.140625" style="22" customWidth="1"/>
    <col min="1806" max="1806" width="63.42578125" style="22" customWidth="1"/>
    <col min="1807" max="2048" width="10.42578125" style="22"/>
    <col min="2049" max="2049" width="4" style="22" customWidth="1"/>
    <col min="2050" max="2050" width="4.5703125" style="22" customWidth="1"/>
    <col min="2051" max="2051" width="1.85546875" style="22" customWidth="1"/>
    <col min="2052" max="2054" width="4" style="22" customWidth="1"/>
    <col min="2055" max="2055" width="76.42578125" style="22" bestFit="1" customWidth="1"/>
    <col min="2056" max="2059" width="15.85546875" style="22" customWidth="1"/>
    <col min="2060" max="2060" width="18.5703125" style="22" customWidth="1"/>
    <col min="2061" max="2061" width="13.140625" style="22" customWidth="1"/>
    <col min="2062" max="2062" width="63.42578125" style="22" customWidth="1"/>
    <col min="2063" max="2304" width="10.42578125" style="22"/>
    <col min="2305" max="2305" width="4" style="22" customWidth="1"/>
    <col min="2306" max="2306" width="4.5703125" style="22" customWidth="1"/>
    <col min="2307" max="2307" width="1.85546875" style="22" customWidth="1"/>
    <col min="2308" max="2310" width="4" style="22" customWidth="1"/>
    <col min="2311" max="2311" width="76.42578125" style="22" bestFit="1" customWidth="1"/>
    <col min="2312" max="2315" width="15.85546875" style="22" customWidth="1"/>
    <col min="2316" max="2316" width="18.5703125" style="22" customWidth="1"/>
    <col min="2317" max="2317" width="13.140625" style="22" customWidth="1"/>
    <col min="2318" max="2318" width="63.42578125" style="22" customWidth="1"/>
    <col min="2319" max="2560" width="10.42578125" style="22"/>
    <col min="2561" max="2561" width="4" style="22" customWidth="1"/>
    <col min="2562" max="2562" width="4.5703125" style="22" customWidth="1"/>
    <col min="2563" max="2563" width="1.85546875" style="22" customWidth="1"/>
    <col min="2564" max="2566" width="4" style="22" customWidth="1"/>
    <col min="2567" max="2567" width="76.42578125" style="22" bestFit="1" customWidth="1"/>
    <col min="2568" max="2571" width="15.85546875" style="22" customWidth="1"/>
    <col min="2572" max="2572" width="18.5703125" style="22" customWidth="1"/>
    <col min="2573" max="2573" width="13.140625" style="22" customWidth="1"/>
    <col min="2574" max="2574" width="63.42578125" style="22" customWidth="1"/>
    <col min="2575" max="2816" width="10.42578125" style="22"/>
    <col min="2817" max="2817" width="4" style="22" customWidth="1"/>
    <col min="2818" max="2818" width="4.5703125" style="22" customWidth="1"/>
    <col min="2819" max="2819" width="1.85546875" style="22" customWidth="1"/>
    <col min="2820" max="2822" width="4" style="22" customWidth="1"/>
    <col min="2823" max="2823" width="76.42578125" style="22" bestFit="1" customWidth="1"/>
    <col min="2824" max="2827" width="15.85546875" style="22" customWidth="1"/>
    <col min="2828" max="2828" width="18.5703125" style="22" customWidth="1"/>
    <col min="2829" max="2829" width="13.140625" style="22" customWidth="1"/>
    <col min="2830" max="2830" width="63.42578125" style="22" customWidth="1"/>
    <col min="2831" max="3072" width="10.42578125" style="22"/>
    <col min="3073" max="3073" width="4" style="22" customWidth="1"/>
    <col min="3074" max="3074" width="4.5703125" style="22" customWidth="1"/>
    <col min="3075" max="3075" width="1.85546875" style="22" customWidth="1"/>
    <col min="3076" max="3078" width="4" style="22" customWidth="1"/>
    <col min="3079" max="3079" width="76.42578125" style="22" bestFit="1" customWidth="1"/>
    <col min="3080" max="3083" width="15.85546875" style="22" customWidth="1"/>
    <col min="3084" max="3084" width="18.5703125" style="22" customWidth="1"/>
    <col min="3085" max="3085" width="13.140625" style="22" customWidth="1"/>
    <col min="3086" max="3086" width="63.42578125" style="22" customWidth="1"/>
    <col min="3087" max="3328" width="10.42578125" style="22"/>
    <col min="3329" max="3329" width="4" style="22" customWidth="1"/>
    <col min="3330" max="3330" width="4.5703125" style="22" customWidth="1"/>
    <col min="3331" max="3331" width="1.85546875" style="22" customWidth="1"/>
    <col min="3332" max="3334" width="4" style="22" customWidth="1"/>
    <col min="3335" max="3335" width="76.42578125" style="22" bestFit="1" customWidth="1"/>
    <col min="3336" max="3339" width="15.85546875" style="22" customWidth="1"/>
    <col min="3340" max="3340" width="18.5703125" style="22" customWidth="1"/>
    <col min="3341" max="3341" width="13.140625" style="22" customWidth="1"/>
    <col min="3342" max="3342" width="63.42578125" style="22" customWidth="1"/>
    <col min="3343" max="3584" width="10.42578125" style="22"/>
    <col min="3585" max="3585" width="4" style="22" customWidth="1"/>
    <col min="3586" max="3586" width="4.5703125" style="22" customWidth="1"/>
    <col min="3587" max="3587" width="1.85546875" style="22" customWidth="1"/>
    <col min="3588" max="3590" width="4" style="22" customWidth="1"/>
    <col min="3591" max="3591" width="76.42578125" style="22" bestFit="1" customWidth="1"/>
    <col min="3592" max="3595" width="15.85546875" style="22" customWidth="1"/>
    <col min="3596" max="3596" width="18.5703125" style="22" customWidth="1"/>
    <col min="3597" max="3597" width="13.140625" style="22" customWidth="1"/>
    <col min="3598" max="3598" width="63.42578125" style="22" customWidth="1"/>
    <col min="3599" max="3840" width="10.42578125" style="22"/>
    <col min="3841" max="3841" width="4" style="22" customWidth="1"/>
    <col min="3842" max="3842" width="4.5703125" style="22" customWidth="1"/>
    <col min="3843" max="3843" width="1.85546875" style="22" customWidth="1"/>
    <col min="3844" max="3846" width="4" style="22" customWidth="1"/>
    <col min="3847" max="3847" width="76.42578125" style="22" bestFit="1" customWidth="1"/>
    <col min="3848" max="3851" width="15.85546875" style="22" customWidth="1"/>
    <col min="3852" max="3852" width="18.5703125" style="22" customWidth="1"/>
    <col min="3853" max="3853" width="13.140625" style="22" customWidth="1"/>
    <col min="3854" max="3854" width="63.42578125" style="22" customWidth="1"/>
    <col min="3855" max="4096" width="10.42578125" style="22"/>
    <col min="4097" max="4097" width="4" style="22" customWidth="1"/>
    <col min="4098" max="4098" width="4.5703125" style="22" customWidth="1"/>
    <col min="4099" max="4099" width="1.85546875" style="22" customWidth="1"/>
    <col min="4100" max="4102" width="4" style="22" customWidth="1"/>
    <col min="4103" max="4103" width="76.42578125" style="22" bestFit="1" customWidth="1"/>
    <col min="4104" max="4107" width="15.85546875" style="22" customWidth="1"/>
    <col min="4108" max="4108" width="18.5703125" style="22" customWidth="1"/>
    <col min="4109" max="4109" width="13.140625" style="22" customWidth="1"/>
    <col min="4110" max="4110" width="63.42578125" style="22" customWidth="1"/>
    <col min="4111" max="4352" width="10.42578125" style="22"/>
    <col min="4353" max="4353" width="4" style="22" customWidth="1"/>
    <col min="4354" max="4354" width="4.5703125" style="22" customWidth="1"/>
    <col min="4355" max="4355" width="1.85546875" style="22" customWidth="1"/>
    <col min="4356" max="4358" width="4" style="22" customWidth="1"/>
    <col min="4359" max="4359" width="76.42578125" style="22" bestFit="1" customWidth="1"/>
    <col min="4360" max="4363" width="15.85546875" style="22" customWidth="1"/>
    <col min="4364" max="4364" width="18.5703125" style="22" customWidth="1"/>
    <col min="4365" max="4365" width="13.140625" style="22" customWidth="1"/>
    <col min="4366" max="4366" width="63.42578125" style="22" customWidth="1"/>
    <col min="4367" max="4608" width="10.42578125" style="22"/>
    <col min="4609" max="4609" width="4" style="22" customWidth="1"/>
    <col min="4610" max="4610" width="4.5703125" style="22" customWidth="1"/>
    <col min="4611" max="4611" width="1.85546875" style="22" customWidth="1"/>
    <col min="4612" max="4614" width="4" style="22" customWidth="1"/>
    <col min="4615" max="4615" width="76.42578125" style="22" bestFit="1" customWidth="1"/>
    <col min="4616" max="4619" width="15.85546875" style="22" customWidth="1"/>
    <col min="4620" max="4620" width="18.5703125" style="22" customWidth="1"/>
    <col min="4621" max="4621" width="13.140625" style="22" customWidth="1"/>
    <col min="4622" max="4622" width="63.42578125" style="22" customWidth="1"/>
    <col min="4623" max="4864" width="10.42578125" style="22"/>
    <col min="4865" max="4865" width="4" style="22" customWidth="1"/>
    <col min="4866" max="4866" width="4.5703125" style="22" customWidth="1"/>
    <col min="4867" max="4867" width="1.85546875" style="22" customWidth="1"/>
    <col min="4868" max="4870" width="4" style="22" customWidth="1"/>
    <col min="4871" max="4871" width="76.42578125" style="22" bestFit="1" customWidth="1"/>
    <col min="4872" max="4875" width="15.85546875" style="22" customWidth="1"/>
    <col min="4876" max="4876" width="18.5703125" style="22" customWidth="1"/>
    <col min="4877" max="4877" width="13.140625" style="22" customWidth="1"/>
    <col min="4878" max="4878" width="63.42578125" style="22" customWidth="1"/>
    <col min="4879" max="5120" width="10.42578125" style="22"/>
    <col min="5121" max="5121" width="4" style="22" customWidth="1"/>
    <col min="5122" max="5122" width="4.5703125" style="22" customWidth="1"/>
    <col min="5123" max="5123" width="1.85546875" style="22" customWidth="1"/>
    <col min="5124" max="5126" width="4" style="22" customWidth="1"/>
    <col min="5127" max="5127" width="76.42578125" style="22" bestFit="1" customWidth="1"/>
    <col min="5128" max="5131" width="15.85546875" style="22" customWidth="1"/>
    <col min="5132" max="5132" width="18.5703125" style="22" customWidth="1"/>
    <col min="5133" max="5133" width="13.140625" style="22" customWidth="1"/>
    <col min="5134" max="5134" width="63.42578125" style="22" customWidth="1"/>
    <col min="5135" max="5376" width="10.42578125" style="22"/>
    <col min="5377" max="5377" width="4" style="22" customWidth="1"/>
    <col min="5378" max="5378" width="4.5703125" style="22" customWidth="1"/>
    <col min="5379" max="5379" width="1.85546875" style="22" customWidth="1"/>
    <col min="5380" max="5382" width="4" style="22" customWidth="1"/>
    <col min="5383" max="5383" width="76.42578125" style="22" bestFit="1" customWidth="1"/>
    <col min="5384" max="5387" width="15.85546875" style="22" customWidth="1"/>
    <col min="5388" max="5388" width="18.5703125" style="22" customWidth="1"/>
    <col min="5389" max="5389" width="13.140625" style="22" customWidth="1"/>
    <col min="5390" max="5390" width="63.42578125" style="22" customWidth="1"/>
    <col min="5391" max="5632" width="10.42578125" style="22"/>
    <col min="5633" max="5633" width="4" style="22" customWidth="1"/>
    <col min="5634" max="5634" width="4.5703125" style="22" customWidth="1"/>
    <col min="5635" max="5635" width="1.85546875" style="22" customWidth="1"/>
    <col min="5636" max="5638" width="4" style="22" customWidth="1"/>
    <col min="5639" max="5639" width="76.42578125" style="22" bestFit="1" customWidth="1"/>
    <col min="5640" max="5643" width="15.85546875" style="22" customWidth="1"/>
    <col min="5644" max="5644" width="18.5703125" style="22" customWidth="1"/>
    <col min="5645" max="5645" width="13.140625" style="22" customWidth="1"/>
    <col min="5646" max="5646" width="63.42578125" style="22" customWidth="1"/>
    <col min="5647" max="5888" width="10.42578125" style="22"/>
    <col min="5889" max="5889" width="4" style="22" customWidth="1"/>
    <col min="5890" max="5890" width="4.5703125" style="22" customWidth="1"/>
    <col min="5891" max="5891" width="1.85546875" style="22" customWidth="1"/>
    <col min="5892" max="5894" width="4" style="22" customWidth="1"/>
    <col min="5895" max="5895" width="76.42578125" style="22" bestFit="1" customWidth="1"/>
    <col min="5896" max="5899" width="15.85546875" style="22" customWidth="1"/>
    <col min="5900" max="5900" width="18.5703125" style="22" customWidth="1"/>
    <col min="5901" max="5901" width="13.140625" style="22" customWidth="1"/>
    <col min="5902" max="5902" width="63.42578125" style="22" customWidth="1"/>
    <col min="5903" max="6144" width="10.42578125" style="22"/>
    <col min="6145" max="6145" width="4" style="22" customWidth="1"/>
    <col min="6146" max="6146" width="4.5703125" style="22" customWidth="1"/>
    <col min="6147" max="6147" width="1.85546875" style="22" customWidth="1"/>
    <col min="6148" max="6150" width="4" style="22" customWidth="1"/>
    <col min="6151" max="6151" width="76.42578125" style="22" bestFit="1" customWidth="1"/>
    <col min="6152" max="6155" width="15.85546875" style="22" customWidth="1"/>
    <col min="6156" max="6156" width="18.5703125" style="22" customWidth="1"/>
    <col min="6157" max="6157" width="13.140625" style="22" customWidth="1"/>
    <col min="6158" max="6158" width="63.42578125" style="22" customWidth="1"/>
    <col min="6159" max="6400" width="10.42578125" style="22"/>
    <col min="6401" max="6401" width="4" style="22" customWidth="1"/>
    <col min="6402" max="6402" width="4.5703125" style="22" customWidth="1"/>
    <col min="6403" max="6403" width="1.85546875" style="22" customWidth="1"/>
    <col min="6404" max="6406" width="4" style="22" customWidth="1"/>
    <col min="6407" max="6407" width="76.42578125" style="22" bestFit="1" customWidth="1"/>
    <col min="6408" max="6411" width="15.85546875" style="22" customWidth="1"/>
    <col min="6412" max="6412" width="18.5703125" style="22" customWidth="1"/>
    <col min="6413" max="6413" width="13.140625" style="22" customWidth="1"/>
    <col min="6414" max="6414" width="63.42578125" style="22" customWidth="1"/>
    <col min="6415" max="6656" width="10.42578125" style="22"/>
    <col min="6657" max="6657" width="4" style="22" customWidth="1"/>
    <col min="6658" max="6658" width="4.5703125" style="22" customWidth="1"/>
    <col min="6659" max="6659" width="1.85546875" style="22" customWidth="1"/>
    <col min="6660" max="6662" width="4" style="22" customWidth="1"/>
    <col min="6663" max="6663" width="76.42578125" style="22" bestFit="1" customWidth="1"/>
    <col min="6664" max="6667" width="15.85546875" style="22" customWidth="1"/>
    <col min="6668" max="6668" width="18.5703125" style="22" customWidth="1"/>
    <col min="6669" max="6669" width="13.140625" style="22" customWidth="1"/>
    <col min="6670" max="6670" width="63.42578125" style="22" customWidth="1"/>
    <col min="6671" max="6912" width="10.42578125" style="22"/>
    <col min="6913" max="6913" width="4" style="22" customWidth="1"/>
    <col min="6914" max="6914" width="4.5703125" style="22" customWidth="1"/>
    <col min="6915" max="6915" width="1.85546875" style="22" customWidth="1"/>
    <col min="6916" max="6918" width="4" style="22" customWidth="1"/>
    <col min="6919" max="6919" width="76.42578125" style="22" bestFit="1" customWidth="1"/>
    <col min="6920" max="6923" width="15.85546875" style="22" customWidth="1"/>
    <col min="6924" max="6924" width="18.5703125" style="22" customWidth="1"/>
    <col min="6925" max="6925" width="13.140625" style="22" customWidth="1"/>
    <col min="6926" max="6926" width="63.42578125" style="22" customWidth="1"/>
    <col min="6927" max="7168" width="10.42578125" style="22"/>
    <col min="7169" max="7169" width="4" style="22" customWidth="1"/>
    <col min="7170" max="7170" width="4.5703125" style="22" customWidth="1"/>
    <col min="7171" max="7171" width="1.85546875" style="22" customWidth="1"/>
    <col min="7172" max="7174" width="4" style="22" customWidth="1"/>
    <col min="7175" max="7175" width="76.42578125" style="22" bestFit="1" customWidth="1"/>
    <col min="7176" max="7179" width="15.85546875" style="22" customWidth="1"/>
    <col min="7180" max="7180" width="18.5703125" style="22" customWidth="1"/>
    <col min="7181" max="7181" width="13.140625" style="22" customWidth="1"/>
    <col min="7182" max="7182" width="63.42578125" style="22" customWidth="1"/>
    <col min="7183" max="7424" width="10.42578125" style="22"/>
    <col min="7425" max="7425" width="4" style="22" customWidth="1"/>
    <col min="7426" max="7426" width="4.5703125" style="22" customWidth="1"/>
    <col min="7427" max="7427" width="1.85546875" style="22" customWidth="1"/>
    <col min="7428" max="7430" width="4" style="22" customWidth="1"/>
    <col min="7431" max="7431" width="76.42578125" style="22" bestFit="1" customWidth="1"/>
    <col min="7432" max="7435" width="15.85546875" style="22" customWidth="1"/>
    <col min="7436" max="7436" width="18.5703125" style="22" customWidth="1"/>
    <col min="7437" max="7437" width="13.140625" style="22" customWidth="1"/>
    <col min="7438" max="7438" width="63.42578125" style="22" customWidth="1"/>
    <col min="7439" max="7680" width="10.42578125" style="22"/>
    <col min="7681" max="7681" width="4" style="22" customWidth="1"/>
    <col min="7682" max="7682" width="4.5703125" style="22" customWidth="1"/>
    <col min="7683" max="7683" width="1.85546875" style="22" customWidth="1"/>
    <col min="7684" max="7686" width="4" style="22" customWidth="1"/>
    <col min="7687" max="7687" width="76.42578125" style="22" bestFit="1" customWidth="1"/>
    <col min="7688" max="7691" width="15.85546875" style="22" customWidth="1"/>
    <col min="7692" max="7692" width="18.5703125" style="22" customWidth="1"/>
    <col min="7693" max="7693" width="13.140625" style="22" customWidth="1"/>
    <col min="7694" max="7694" width="63.42578125" style="22" customWidth="1"/>
    <col min="7695" max="7936" width="10.42578125" style="22"/>
    <col min="7937" max="7937" width="4" style="22" customWidth="1"/>
    <col min="7938" max="7938" width="4.5703125" style="22" customWidth="1"/>
    <col min="7939" max="7939" width="1.85546875" style="22" customWidth="1"/>
    <col min="7940" max="7942" width="4" style="22" customWidth="1"/>
    <col min="7943" max="7943" width="76.42578125" style="22" bestFit="1" customWidth="1"/>
    <col min="7944" max="7947" width="15.85546875" style="22" customWidth="1"/>
    <col min="7948" max="7948" width="18.5703125" style="22" customWidth="1"/>
    <col min="7949" max="7949" width="13.140625" style="22" customWidth="1"/>
    <col min="7950" max="7950" width="63.42578125" style="22" customWidth="1"/>
    <col min="7951" max="8192" width="10.42578125" style="22"/>
    <col min="8193" max="8193" width="4" style="22" customWidth="1"/>
    <col min="8194" max="8194" width="4.5703125" style="22" customWidth="1"/>
    <col min="8195" max="8195" width="1.85546875" style="22" customWidth="1"/>
    <col min="8196" max="8198" width="4" style="22" customWidth="1"/>
    <col min="8199" max="8199" width="76.42578125" style="22" bestFit="1" customWidth="1"/>
    <col min="8200" max="8203" width="15.85546875" style="22" customWidth="1"/>
    <col min="8204" max="8204" width="18.5703125" style="22" customWidth="1"/>
    <col min="8205" max="8205" width="13.140625" style="22" customWidth="1"/>
    <col min="8206" max="8206" width="63.42578125" style="22" customWidth="1"/>
    <col min="8207" max="8448" width="10.42578125" style="22"/>
    <col min="8449" max="8449" width="4" style="22" customWidth="1"/>
    <col min="8450" max="8450" width="4.5703125" style="22" customWidth="1"/>
    <col min="8451" max="8451" width="1.85546875" style="22" customWidth="1"/>
    <col min="8452" max="8454" width="4" style="22" customWidth="1"/>
    <col min="8455" max="8455" width="76.42578125" style="22" bestFit="1" customWidth="1"/>
    <col min="8456" max="8459" width="15.85546875" style="22" customWidth="1"/>
    <col min="8460" max="8460" width="18.5703125" style="22" customWidth="1"/>
    <col min="8461" max="8461" width="13.140625" style="22" customWidth="1"/>
    <col min="8462" max="8462" width="63.42578125" style="22" customWidth="1"/>
    <col min="8463" max="8704" width="10.42578125" style="22"/>
    <col min="8705" max="8705" width="4" style="22" customWidth="1"/>
    <col min="8706" max="8706" width="4.5703125" style="22" customWidth="1"/>
    <col min="8707" max="8707" width="1.85546875" style="22" customWidth="1"/>
    <col min="8708" max="8710" width="4" style="22" customWidth="1"/>
    <col min="8711" max="8711" width="76.42578125" style="22" bestFit="1" customWidth="1"/>
    <col min="8712" max="8715" width="15.85546875" style="22" customWidth="1"/>
    <col min="8716" max="8716" width="18.5703125" style="22" customWidth="1"/>
    <col min="8717" max="8717" width="13.140625" style="22" customWidth="1"/>
    <col min="8718" max="8718" width="63.42578125" style="22" customWidth="1"/>
    <col min="8719" max="8960" width="10.42578125" style="22"/>
    <col min="8961" max="8961" width="4" style="22" customWidth="1"/>
    <col min="8962" max="8962" width="4.5703125" style="22" customWidth="1"/>
    <col min="8963" max="8963" width="1.85546875" style="22" customWidth="1"/>
    <col min="8964" max="8966" width="4" style="22" customWidth="1"/>
    <col min="8967" max="8967" width="76.42578125" style="22" bestFit="1" customWidth="1"/>
    <col min="8968" max="8971" width="15.85546875" style="22" customWidth="1"/>
    <col min="8972" max="8972" width="18.5703125" style="22" customWidth="1"/>
    <col min="8973" max="8973" width="13.140625" style="22" customWidth="1"/>
    <col min="8974" max="8974" width="63.42578125" style="22" customWidth="1"/>
    <col min="8975" max="9216" width="10.42578125" style="22"/>
    <col min="9217" max="9217" width="4" style="22" customWidth="1"/>
    <col min="9218" max="9218" width="4.5703125" style="22" customWidth="1"/>
    <col min="9219" max="9219" width="1.85546875" style="22" customWidth="1"/>
    <col min="9220" max="9222" width="4" style="22" customWidth="1"/>
    <col min="9223" max="9223" width="76.42578125" style="22" bestFit="1" customWidth="1"/>
    <col min="9224" max="9227" width="15.85546875" style="22" customWidth="1"/>
    <col min="9228" max="9228" width="18.5703125" style="22" customWidth="1"/>
    <col min="9229" max="9229" width="13.140625" style="22" customWidth="1"/>
    <col min="9230" max="9230" width="63.42578125" style="22" customWidth="1"/>
    <col min="9231" max="9472" width="10.42578125" style="22"/>
    <col min="9473" max="9473" width="4" style="22" customWidth="1"/>
    <col min="9474" max="9474" width="4.5703125" style="22" customWidth="1"/>
    <col min="9475" max="9475" width="1.85546875" style="22" customWidth="1"/>
    <col min="9476" max="9478" width="4" style="22" customWidth="1"/>
    <col min="9479" max="9479" width="76.42578125" style="22" bestFit="1" customWidth="1"/>
    <col min="9480" max="9483" width="15.85546875" style="22" customWidth="1"/>
    <col min="9484" max="9484" width="18.5703125" style="22" customWidth="1"/>
    <col min="9485" max="9485" width="13.140625" style="22" customWidth="1"/>
    <col min="9486" max="9486" width="63.42578125" style="22" customWidth="1"/>
    <col min="9487" max="9728" width="10.42578125" style="22"/>
    <col min="9729" max="9729" width="4" style="22" customWidth="1"/>
    <col min="9730" max="9730" width="4.5703125" style="22" customWidth="1"/>
    <col min="9731" max="9731" width="1.85546875" style="22" customWidth="1"/>
    <col min="9732" max="9734" width="4" style="22" customWidth="1"/>
    <col min="9735" max="9735" width="76.42578125" style="22" bestFit="1" customWidth="1"/>
    <col min="9736" max="9739" width="15.85546875" style="22" customWidth="1"/>
    <col min="9740" max="9740" width="18.5703125" style="22" customWidth="1"/>
    <col min="9741" max="9741" width="13.140625" style="22" customWidth="1"/>
    <col min="9742" max="9742" width="63.42578125" style="22" customWidth="1"/>
    <col min="9743" max="9984" width="10.42578125" style="22"/>
    <col min="9985" max="9985" width="4" style="22" customWidth="1"/>
    <col min="9986" max="9986" width="4.5703125" style="22" customWidth="1"/>
    <col min="9987" max="9987" width="1.85546875" style="22" customWidth="1"/>
    <col min="9988" max="9990" width="4" style="22" customWidth="1"/>
    <col min="9991" max="9991" width="76.42578125" style="22" bestFit="1" customWidth="1"/>
    <col min="9992" max="9995" width="15.85546875" style="22" customWidth="1"/>
    <col min="9996" max="9996" width="18.5703125" style="22" customWidth="1"/>
    <col min="9997" max="9997" width="13.140625" style="22" customWidth="1"/>
    <col min="9998" max="9998" width="63.42578125" style="22" customWidth="1"/>
    <col min="9999" max="10240" width="10.42578125" style="22"/>
    <col min="10241" max="10241" width="4" style="22" customWidth="1"/>
    <col min="10242" max="10242" width="4.5703125" style="22" customWidth="1"/>
    <col min="10243" max="10243" width="1.85546875" style="22" customWidth="1"/>
    <col min="10244" max="10246" width="4" style="22" customWidth="1"/>
    <col min="10247" max="10247" width="76.42578125" style="22" bestFit="1" customWidth="1"/>
    <col min="10248" max="10251" width="15.85546875" style="22" customWidth="1"/>
    <col min="10252" max="10252" width="18.5703125" style="22" customWidth="1"/>
    <col min="10253" max="10253" width="13.140625" style="22" customWidth="1"/>
    <col min="10254" max="10254" width="63.42578125" style="22" customWidth="1"/>
    <col min="10255" max="10496" width="10.42578125" style="22"/>
    <col min="10497" max="10497" width="4" style="22" customWidth="1"/>
    <col min="10498" max="10498" width="4.5703125" style="22" customWidth="1"/>
    <col min="10499" max="10499" width="1.85546875" style="22" customWidth="1"/>
    <col min="10500" max="10502" width="4" style="22" customWidth="1"/>
    <col min="10503" max="10503" width="76.42578125" style="22" bestFit="1" customWidth="1"/>
    <col min="10504" max="10507" width="15.85546875" style="22" customWidth="1"/>
    <col min="10508" max="10508" width="18.5703125" style="22" customWidth="1"/>
    <col min="10509" max="10509" width="13.140625" style="22" customWidth="1"/>
    <col min="10510" max="10510" width="63.42578125" style="22" customWidth="1"/>
    <col min="10511" max="10752" width="10.42578125" style="22"/>
    <col min="10753" max="10753" width="4" style="22" customWidth="1"/>
    <col min="10754" max="10754" width="4.5703125" style="22" customWidth="1"/>
    <col min="10755" max="10755" width="1.85546875" style="22" customWidth="1"/>
    <col min="10756" max="10758" width="4" style="22" customWidth="1"/>
    <col min="10759" max="10759" width="76.42578125" style="22" bestFit="1" customWidth="1"/>
    <col min="10760" max="10763" width="15.85546875" style="22" customWidth="1"/>
    <col min="10764" max="10764" width="18.5703125" style="22" customWidth="1"/>
    <col min="10765" max="10765" width="13.140625" style="22" customWidth="1"/>
    <col min="10766" max="10766" width="63.42578125" style="22" customWidth="1"/>
    <col min="10767" max="11008" width="10.42578125" style="22"/>
    <col min="11009" max="11009" width="4" style="22" customWidth="1"/>
    <col min="11010" max="11010" width="4.5703125" style="22" customWidth="1"/>
    <col min="11011" max="11011" width="1.85546875" style="22" customWidth="1"/>
    <col min="11012" max="11014" width="4" style="22" customWidth="1"/>
    <col min="11015" max="11015" width="76.42578125" style="22" bestFit="1" customWidth="1"/>
    <col min="11016" max="11019" width="15.85546875" style="22" customWidth="1"/>
    <col min="11020" max="11020" width="18.5703125" style="22" customWidth="1"/>
    <col min="11021" max="11021" width="13.140625" style="22" customWidth="1"/>
    <col min="11022" max="11022" width="63.42578125" style="22" customWidth="1"/>
    <col min="11023" max="11264" width="10.42578125" style="22"/>
    <col min="11265" max="11265" width="4" style="22" customWidth="1"/>
    <col min="11266" max="11266" width="4.5703125" style="22" customWidth="1"/>
    <col min="11267" max="11267" width="1.85546875" style="22" customWidth="1"/>
    <col min="11268" max="11270" width="4" style="22" customWidth="1"/>
    <col min="11271" max="11271" width="76.42578125" style="22" bestFit="1" customWidth="1"/>
    <col min="11272" max="11275" width="15.85546875" style="22" customWidth="1"/>
    <col min="11276" max="11276" width="18.5703125" style="22" customWidth="1"/>
    <col min="11277" max="11277" width="13.140625" style="22" customWidth="1"/>
    <col min="11278" max="11278" width="63.42578125" style="22" customWidth="1"/>
    <col min="11279" max="11520" width="10.42578125" style="22"/>
    <col min="11521" max="11521" width="4" style="22" customWidth="1"/>
    <col min="11522" max="11522" width="4.5703125" style="22" customWidth="1"/>
    <col min="11523" max="11523" width="1.85546875" style="22" customWidth="1"/>
    <col min="11524" max="11526" width="4" style="22" customWidth="1"/>
    <col min="11527" max="11527" width="76.42578125" style="22" bestFit="1" customWidth="1"/>
    <col min="11528" max="11531" width="15.85546875" style="22" customWidth="1"/>
    <col min="11532" max="11532" width="18.5703125" style="22" customWidth="1"/>
    <col min="11533" max="11533" width="13.140625" style="22" customWidth="1"/>
    <col min="11534" max="11534" width="63.42578125" style="22" customWidth="1"/>
    <col min="11535" max="11776" width="10.42578125" style="22"/>
    <col min="11777" max="11777" width="4" style="22" customWidth="1"/>
    <col min="11778" max="11778" width="4.5703125" style="22" customWidth="1"/>
    <col min="11779" max="11779" width="1.85546875" style="22" customWidth="1"/>
    <col min="11780" max="11782" width="4" style="22" customWidth="1"/>
    <col min="11783" max="11783" width="76.42578125" style="22" bestFit="1" customWidth="1"/>
    <col min="11784" max="11787" width="15.85546875" style="22" customWidth="1"/>
    <col min="11788" max="11788" width="18.5703125" style="22" customWidth="1"/>
    <col min="11789" max="11789" width="13.140625" style="22" customWidth="1"/>
    <col min="11790" max="11790" width="63.42578125" style="22" customWidth="1"/>
    <col min="11791" max="12032" width="10.42578125" style="22"/>
    <col min="12033" max="12033" width="4" style="22" customWidth="1"/>
    <col min="12034" max="12034" width="4.5703125" style="22" customWidth="1"/>
    <col min="12035" max="12035" width="1.85546875" style="22" customWidth="1"/>
    <col min="12036" max="12038" width="4" style="22" customWidth="1"/>
    <col min="12039" max="12039" width="76.42578125" style="22" bestFit="1" customWidth="1"/>
    <col min="12040" max="12043" width="15.85546875" style="22" customWidth="1"/>
    <col min="12044" max="12044" width="18.5703125" style="22" customWidth="1"/>
    <col min="12045" max="12045" width="13.140625" style="22" customWidth="1"/>
    <col min="12046" max="12046" width="63.42578125" style="22" customWidth="1"/>
    <col min="12047" max="12288" width="10.42578125" style="22"/>
    <col min="12289" max="12289" width="4" style="22" customWidth="1"/>
    <col min="12290" max="12290" width="4.5703125" style="22" customWidth="1"/>
    <col min="12291" max="12291" width="1.85546875" style="22" customWidth="1"/>
    <col min="12292" max="12294" width="4" style="22" customWidth="1"/>
    <col min="12295" max="12295" width="76.42578125" style="22" bestFit="1" customWidth="1"/>
    <col min="12296" max="12299" width="15.85546875" style="22" customWidth="1"/>
    <col min="12300" max="12300" width="18.5703125" style="22" customWidth="1"/>
    <col min="12301" max="12301" width="13.140625" style="22" customWidth="1"/>
    <col min="12302" max="12302" width="63.42578125" style="22" customWidth="1"/>
    <col min="12303" max="12544" width="10.42578125" style="22"/>
    <col min="12545" max="12545" width="4" style="22" customWidth="1"/>
    <col min="12546" max="12546" width="4.5703125" style="22" customWidth="1"/>
    <col min="12547" max="12547" width="1.85546875" style="22" customWidth="1"/>
    <col min="12548" max="12550" width="4" style="22" customWidth="1"/>
    <col min="12551" max="12551" width="76.42578125" style="22" bestFit="1" customWidth="1"/>
    <col min="12552" max="12555" width="15.85546875" style="22" customWidth="1"/>
    <col min="12556" max="12556" width="18.5703125" style="22" customWidth="1"/>
    <col min="12557" max="12557" width="13.140625" style="22" customWidth="1"/>
    <col min="12558" max="12558" width="63.42578125" style="22" customWidth="1"/>
    <col min="12559" max="12800" width="10.42578125" style="22"/>
    <col min="12801" max="12801" width="4" style="22" customWidth="1"/>
    <col min="12802" max="12802" width="4.5703125" style="22" customWidth="1"/>
    <col min="12803" max="12803" width="1.85546875" style="22" customWidth="1"/>
    <col min="12804" max="12806" width="4" style="22" customWidth="1"/>
    <col min="12807" max="12807" width="76.42578125" style="22" bestFit="1" customWidth="1"/>
    <col min="12808" max="12811" width="15.85546875" style="22" customWidth="1"/>
    <col min="12812" max="12812" width="18.5703125" style="22" customWidth="1"/>
    <col min="12813" max="12813" width="13.140625" style="22" customWidth="1"/>
    <col min="12814" max="12814" width="63.42578125" style="22" customWidth="1"/>
    <col min="12815" max="13056" width="10.42578125" style="22"/>
    <col min="13057" max="13057" width="4" style="22" customWidth="1"/>
    <col min="13058" max="13058" width="4.5703125" style="22" customWidth="1"/>
    <col min="13059" max="13059" width="1.85546875" style="22" customWidth="1"/>
    <col min="13060" max="13062" width="4" style="22" customWidth="1"/>
    <col min="13063" max="13063" width="76.42578125" style="22" bestFit="1" customWidth="1"/>
    <col min="13064" max="13067" width="15.85546875" style="22" customWidth="1"/>
    <col min="13068" max="13068" width="18.5703125" style="22" customWidth="1"/>
    <col min="13069" max="13069" width="13.140625" style="22" customWidth="1"/>
    <col min="13070" max="13070" width="63.42578125" style="22" customWidth="1"/>
    <col min="13071" max="13312" width="10.42578125" style="22"/>
    <col min="13313" max="13313" width="4" style="22" customWidth="1"/>
    <col min="13314" max="13314" width="4.5703125" style="22" customWidth="1"/>
    <col min="13315" max="13315" width="1.85546875" style="22" customWidth="1"/>
    <col min="13316" max="13318" width="4" style="22" customWidth="1"/>
    <col min="13319" max="13319" width="76.42578125" style="22" bestFit="1" customWidth="1"/>
    <col min="13320" max="13323" width="15.85546875" style="22" customWidth="1"/>
    <col min="13324" max="13324" width="18.5703125" style="22" customWidth="1"/>
    <col min="13325" max="13325" width="13.140625" style="22" customWidth="1"/>
    <col min="13326" max="13326" width="63.42578125" style="22" customWidth="1"/>
    <col min="13327" max="13568" width="10.42578125" style="22"/>
    <col min="13569" max="13569" width="4" style="22" customWidth="1"/>
    <col min="13570" max="13570" width="4.5703125" style="22" customWidth="1"/>
    <col min="13571" max="13571" width="1.85546875" style="22" customWidth="1"/>
    <col min="13572" max="13574" width="4" style="22" customWidth="1"/>
    <col min="13575" max="13575" width="76.42578125" style="22" bestFit="1" customWidth="1"/>
    <col min="13576" max="13579" width="15.85546875" style="22" customWidth="1"/>
    <col min="13580" max="13580" width="18.5703125" style="22" customWidth="1"/>
    <col min="13581" max="13581" width="13.140625" style="22" customWidth="1"/>
    <col min="13582" max="13582" width="63.42578125" style="22" customWidth="1"/>
    <col min="13583" max="13824" width="10.42578125" style="22"/>
    <col min="13825" max="13825" width="4" style="22" customWidth="1"/>
    <col min="13826" max="13826" width="4.5703125" style="22" customWidth="1"/>
    <col min="13827" max="13827" width="1.85546875" style="22" customWidth="1"/>
    <col min="13828" max="13830" width="4" style="22" customWidth="1"/>
    <col min="13831" max="13831" width="76.42578125" style="22" bestFit="1" customWidth="1"/>
    <col min="13832" max="13835" width="15.85546875" style="22" customWidth="1"/>
    <col min="13836" max="13836" width="18.5703125" style="22" customWidth="1"/>
    <col min="13837" max="13837" width="13.140625" style="22" customWidth="1"/>
    <col min="13838" max="13838" width="63.42578125" style="22" customWidth="1"/>
    <col min="13839" max="14080" width="10.42578125" style="22"/>
    <col min="14081" max="14081" width="4" style="22" customWidth="1"/>
    <col min="14082" max="14082" width="4.5703125" style="22" customWidth="1"/>
    <col min="14083" max="14083" width="1.85546875" style="22" customWidth="1"/>
    <col min="14084" max="14086" width="4" style="22" customWidth="1"/>
    <col min="14087" max="14087" width="76.42578125" style="22" bestFit="1" customWidth="1"/>
    <col min="14088" max="14091" width="15.85546875" style="22" customWidth="1"/>
    <col min="14092" max="14092" width="18.5703125" style="22" customWidth="1"/>
    <col min="14093" max="14093" width="13.140625" style="22" customWidth="1"/>
    <col min="14094" max="14094" width="63.42578125" style="22" customWidth="1"/>
    <col min="14095" max="14336" width="10.42578125" style="22"/>
    <col min="14337" max="14337" width="4" style="22" customWidth="1"/>
    <col min="14338" max="14338" width="4.5703125" style="22" customWidth="1"/>
    <col min="14339" max="14339" width="1.85546875" style="22" customWidth="1"/>
    <col min="14340" max="14342" width="4" style="22" customWidth="1"/>
    <col min="14343" max="14343" width="76.42578125" style="22" bestFit="1" customWidth="1"/>
    <col min="14344" max="14347" width="15.85546875" style="22" customWidth="1"/>
    <col min="14348" max="14348" width="18.5703125" style="22" customWidth="1"/>
    <col min="14349" max="14349" width="13.140625" style="22" customWidth="1"/>
    <col min="14350" max="14350" width="63.42578125" style="22" customWidth="1"/>
    <col min="14351" max="14592" width="10.42578125" style="22"/>
    <col min="14593" max="14593" width="4" style="22" customWidth="1"/>
    <col min="14594" max="14594" width="4.5703125" style="22" customWidth="1"/>
    <col min="14595" max="14595" width="1.85546875" style="22" customWidth="1"/>
    <col min="14596" max="14598" width="4" style="22" customWidth="1"/>
    <col min="14599" max="14599" width="76.42578125" style="22" bestFit="1" customWidth="1"/>
    <col min="14600" max="14603" width="15.85546875" style="22" customWidth="1"/>
    <col min="14604" max="14604" width="18.5703125" style="22" customWidth="1"/>
    <col min="14605" max="14605" width="13.140625" style="22" customWidth="1"/>
    <col min="14606" max="14606" width="63.42578125" style="22" customWidth="1"/>
    <col min="14607" max="14848" width="10.42578125" style="22"/>
    <col min="14849" max="14849" width="4" style="22" customWidth="1"/>
    <col min="14850" max="14850" width="4.5703125" style="22" customWidth="1"/>
    <col min="14851" max="14851" width="1.85546875" style="22" customWidth="1"/>
    <col min="14852" max="14854" width="4" style="22" customWidth="1"/>
    <col min="14855" max="14855" width="76.42578125" style="22" bestFit="1" customWidth="1"/>
    <col min="14856" max="14859" width="15.85546875" style="22" customWidth="1"/>
    <col min="14860" max="14860" width="18.5703125" style="22" customWidth="1"/>
    <col min="14861" max="14861" width="13.140625" style="22" customWidth="1"/>
    <col min="14862" max="14862" width="63.42578125" style="22" customWidth="1"/>
    <col min="14863" max="15104" width="10.42578125" style="22"/>
    <col min="15105" max="15105" width="4" style="22" customWidth="1"/>
    <col min="15106" max="15106" width="4.5703125" style="22" customWidth="1"/>
    <col min="15107" max="15107" width="1.85546875" style="22" customWidth="1"/>
    <col min="15108" max="15110" width="4" style="22" customWidth="1"/>
    <col min="15111" max="15111" width="76.42578125" style="22" bestFit="1" customWidth="1"/>
    <col min="15112" max="15115" width="15.85546875" style="22" customWidth="1"/>
    <col min="15116" max="15116" width="18.5703125" style="22" customWidth="1"/>
    <col min="15117" max="15117" width="13.140625" style="22" customWidth="1"/>
    <col min="15118" max="15118" width="63.42578125" style="22" customWidth="1"/>
    <col min="15119" max="15360" width="10.42578125" style="22"/>
    <col min="15361" max="15361" width="4" style="22" customWidth="1"/>
    <col min="15362" max="15362" width="4.5703125" style="22" customWidth="1"/>
    <col min="15363" max="15363" width="1.85546875" style="22" customWidth="1"/>
    <col min="15364" max="15366" width="4" style="22" customWidth="1"/>
    <col min="15367" max="15367" width="76.42578125" style="22" bestFit="1" customWidth="1"/>
    <col min="15368" max="15371" width="15.85546875" style="22" customWidth="1"/>
    <col min="15372" max="15372" width="18.5703125" style="22" customWidth="1"/>
    <col min="15373" max="15373" width="13.140625" style="22" customWidth="1"/>
    <col min="15374" max="15374" width="63.42578125" style="22" customWidth="1"/>
    <col min="15375" max="15616" width="10.42578125" style="22"/>
    <col min="15617" max="15617" width="4" style="22" customWidth="1"/>
    <col min="15618" max="15618" width="4.5703125" style="22" customWidth="1"/>
    <col min="15619" max="15619" width="1.85546875" style="22" customWidth="1"/>
    <col min="15620" max="15622" width="4" style="22" customWidth="1"/>
    <col min="15623" max="15623" width="76.42578125" style="22" bestFit="1" customWidth="1"/>
    <col min="15624" max="15627" width="15.85546875" style="22" customWidth="1"/>
    <col min="15628" max="15628" width="18.5703125" style="22" customWidth="1"/>
    <col min="15629" max="15629" width="13.140625" style="22" customWidth="1"/>
    <col min="15630" max="15630" width="63.42578125" style="22" customWidth="1"/>
    <col min="15631" max="15872" width="10.42578125" style="22"/>
    <col min="15873" max="15873" width="4" style="22" customWidth="1"/>
    <col min="15874" max="15874" width="4.5703125" style="22" customWidth="1"/>
    <col min="15875" max="15875" width="1.85546875" style="22" customWidth="1"/>
    <col min="15876" max="15878" width="4" style="22" customWidth="1"/>
    <col min="15879" max="15879" width="76.42578125" style="22" bestFit="1" customWidth="1"/>
    <col min="15880" max="15883" width="15.85546875" style="22" customWidth="1"/>
    <col min="15884" max="15884" width="18.5703125" style="22" customWidth="1"/>
    <col min="15885" max="15885" width="13.140625" style="22" customWidth="1"/>
    <col min="15886" max="15886" width="63.42578125" style="22" customWidth="1"/>
    <col min="15887" max="16128" width="10.42578125" style="22"/>
    <col min="16129" max="16129" width="4" style="22" customWidth="1"/>
    <col min="16130" max="16130" width="4.5703125" style="22" customWidth="1"/>
    <col min="16131" max="16131" width="1.85546875" style="22" customWidth="1"/>
    <col min="16132" max="16134" width="4" style="22" customWidth="1"/>
    <col min="16135" max="16135" width="76.42578125" style="22" bestFit="1" customWidth="1"/>
    <col min="16136" max="16139" width="15.85546875" style="22" customWidth="1"/>
    <col min="16140" max="16140" width="18.5703125" style="22" customWidth="1"/>
    <col min="16141" max="16141" width="13.140625" style="22" customWidth="1"/>
    <col min="16142" max="16142" width="63.42578125" style="22" customWidth="1"/>
    <col min="16143" max="16384" width="10.42578125" style="22"/>
  </cols>
  <sheetData>
    <row r="1" spans="1:14" s="20" customFormat="1" ht="15" x14ac:dyDescent="0.25">
      <c r="B1" s="370" t="s">
        <v>238</v>
      </c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20" t="str">
        <f>SP!B5</f>
        <v>505</v>
      </c>
      <c r="N1" s="321"/>
    </row>
    <row r="2" spans="1:14" s="20" customFormat="1" thickBot="1" x14ac:dyDescent="0.3">
      <c r="B2" s="372"/>
      <c r="C2" s="373"/>
      <c r="D2" s="373"/>
      <c r="E2" s="373"/>
      <c r="F2" s="373"/>
      <c r="G2" s="373"/>
      <c r="H2" s="373"/>
      <c r="I2" s="373"/>
      <c r="J2" s="373"/>
      <c r="K2" s="373"/>
      <c r="L2" s="373"/>
      <c r="M2" s="322"/>
      <c r="N2" s="323"/>
    </row>
    <row r="3" spans="1:14" s="21" customFormat="1" ht="19.5" thickBot="1" x14ac:dyDescent="0.25">
      <c r="B3" s="28"/>
      <c r="C3" s="28"/>
      <c r="D3" s="28"/>
      <c r="E3" s="28"/>
      <c r="F3" s="28"/>
      <c r="G3" s="28"/>
      <c r="H3" s="28"/>
      <c r="I3" s="263">
        <v>2</v>
      </c>
      <c r="J3" s="263">
        <v>6</v>
      </c>
      <c r="K3" s="184">
        <v>3</v>
      </c>
      <c r="L3" s="184">
        <v>2</v>
      </c>
      <c r="M3" s="29"/>
      <c r="N3" s="29"/>
    </row>
    <row r="4" spans="1:14" ht="27.6" customHeight="1" x14ac:dyDescent="0.25">
      <c r="B4" s="324" t="s">
        <v>404</v>
      </c>
      <c r="C4" s="325"/>
      <c r="D4" s="325"/>
      <c r="E4" s="325"/>
      <c r="F4" s="325"/>
      <c r="G4" s="325"/>
      <c r="H4" s="325"/>
      <c r="I4" s="325"/>
      <c r="J4" s="325"/>
      <c r="K4" s="329" t="str">
        <f>CONCATENATE("ANNO"," ",SP!C8)</f>
        <v>ANNO 2023</v>
      </c>
      <c r="L4" s="329" t="str">
        <f>CONCATENATE("ANNO"," ",SP!B8)</f>
        <v>ANNO 2022</v>
      </c>
      <c r="M4" s="331" t="s">
        <v>415</v>
      </c>
      <c r="N4" s="332"/>
    </row>
    <row r="5" spans="1:14" ht="36" customHeight="1" x14ac:dyDescent="0.25">
      <c r="B5" s="326"/>
      <c r="C5" s="327"/>
      <c r="D5" s="327"/>
      <c r="E5" s="327"/>
      <c r="F5" s="327"/>
      <c r="G5" s="327"/>
      <c r="H5" s="327"/>
      <c r="I5" s="328"/>
      <c r="J5" s="328"/>
      <c r="K5" s="330"/>
      <c r="L5" s="330"/>
      <c r="M5" s="242" t="s">
        <v>416</v>
      </c>
      <c r="N5" s="243" t="s">
        <v>417</v>
      </c>
    </row>
    <row r="6" spans="1:14" s="23" customFormat="1" ht="20.25" customHeight="1" x14ac:dyDescent="0.25">
      <c r="A6" s="23" t="s">
        <v>4</v>
      </c>
      <c r="B6" s="105" t="s">
        <v>239</v>
      </c>
      <c r="C6" s="30" t="s">
        <v>240</v>
      </c>
      <c r="D6" s="30"/>
      <c r="E6" s="30"/>
      <c r="F6" s="30"/>
      <c r="G6" s="30"/>
      <c r="H6" s="30"/>
      <c r="I6" s="31"/>
      <c r="J6" s="32"/>
      <c r="K6" s="186">
        <f>VLOOKUP($A6,SP!$A$9:$C$444,K$3,FALSE)</f>
        <v>161098943.47</v>
      </c>
      <c r="L6" s="186">
        <f>VLOOKUP($A6,SP!$A$9:$C$444,L$3,FALSE)</f>
        <v>163812466.18000001</v>
      </c>
      <c r="M6" s="186">
        <f t="shared" ref="M6:M26" si="0">K6-L6</f>
        <v>-2713522.71</v>
      </c>
      <c r="N6" s="225">
        <f t="shared" ref="N6:N26" si="1">IF(L6=0,"-    ",M6/L6)</f>
        <v>-1.7000000000000001E-2</v>
      </c>
    </row>
    <row r="7" spans="1:14" s="23" customFormat="1" ht="20.25" customHeight="1" x14ac:dyDescent="0.25">
      <c r="A7" s="23" t="s">
        <v>5</v>
      </c>
      <c r="B7" s="130"/>
      <c r="C7" s="33" t="s">
        <v>241</v>
      </c>
      <c r="D7" s="34" t="s">
        <v>242</v>
      </c>
      <c r="E7" s="34"/>
      <c r="F7" s="34"/>
      <c r="G7" s="34"/>
      <c r="H7" s="34"/>
      <c r="I7" s="31"/>
      <c r="J7" s="32"/>
      <c r="K7" s="186">
        <f>VLOOKUP($A7,SP!$A$9:$C$444,K$3,FALSE)</f>
        <v>1642653.91</v>
      </c>
      <c r="L7" s="186">
        <f>VLOOKUP($A7,SP!$A$9:$C$444,L$3,FALSE)</f>
        <v>1287926.17</v>
      </c>
      <c r="M7" s="186">
        <f t="shared" si="0"/>
        <v>354727.74</v>
      </c>
      <c r="N7" s="225">
        <f t="shared" si="1"/>
        <v>0.27500000000000002</v>
      </c>
    </row>
    <row r="8" spans="1:14" s="24" customFormat="1" ht="20.25" customHeight="1" x14ac:dyDescent="0.25">
      <c r="A8" s="24" t="s">
        <v>6</v>
      </c>
      <c r="B8" s="106"/>
      <c r="C8" s="35"/>
      <c r="D8" s="36"/>
      <c r="E8" s="37" t="s">
        <v>243</v>
      </c>
      <c r="F8" s="38" t="s">
        <v>244</v>
      </c>
      <c r="G8" s="38"/>
      <c r="H8" s="38"/>
      <c r="I8" s="39"/>
      <c r="J8" s="40"/>
      <c r="K8" s="187">
        <f>VLOOKUP($A8,SP!$A$9:$C$444,K$3,FALSE)</f>
        <v>0</v>
      </c>
      <c r="L8" s="187">
        <f>VLOOKUP($A8,SP!$A$9:$C$444,L$3,FALSE)</f>
        <v>0</v>
      </c>
      <c r="M8" s="187">
        <f t="shared" si="0"/>
        <v>0</v>
      </c>
      <c r="N8" s="226" t="str">
        <f t="shared" si="1"/>
        <v xml:space="preserve">-    </v>
      </c>
    </row>
    <row r="9" spans="1:14" s="24" customFormat="1" ht="20.25" customHeight="1" x14ac:dyDescent="0.25">
      <c r="A9" s="24" t="s">
        <v>9</v>
      </c>
      <c r="B9" s="106"/>
      <c r="C9" s="35"/>
      <c r="D9" s="36"/>
      <c r="E9" s="37" t="s">
        <v>245</v>
      </c>
      <c r="F9" s="38" t="s">
        <v>246</v>
      </c>
      <c r="G9" s="38"/>
      <c r="H9" s="38"/>
      <c r="I9" s="39"/>
      <c r="J9" s="40"/>
      <c r="K9" s="187">
        <f>VLOOKUP($A9,SP!$A$9:$C$444,K$3,FALSE)</f>
        <v>0</v>
      </c>
      <c r="L9" s="187">
        <f>VLOOKUP($A9,SP!$A$9:$C$444,L$3,FALSE)</f>
        <v>0</v>
      </c>
      <c r="M9" s="187">
        <f t="shared" si="0"/>
        <v>0</v>
      </c>
      <c r="N9" s="226" t="str">
        <f t="shared" si="1"/>
        <v xml:space="preserve">-    </v>
      </c>
    </row>
    <row r="10" spans="1:14" s="24" customFormat="1" ht="20.25" customHeight="1" x14ac:dyDescent="0.25">
      <c r="A10" s="24" t="s">
        <v>12</v>
      </c>
      <c r="B10" s="118"/>
      <c r="C10" s="35"/>
      <c r="D10" s="36"/>
      <c r="E10" s="37" t="s">
        <v>247</v>
      </c>
      <c r="F10" s="38" t="s">
        <v>248</v>
      </c>
      <c r="G10" s="38"/>
      <c r="H10" s="38"/>
      <c r="I10" s="39"/>
      <c r="J10" s="40"/>
      <c r="K10" s="187">
        <f>VLOOKUP($A10,SP!$A$9:$C$444,K$3,FALSE)</f>
        <v>0</v>
      </c>
      <c r="L10" s="187">
        <f>VLOOKUP($A10,SP!$A$9:$C$444,L$3,FALSE)</f>
        <v>0</v>
      </c>
      <c r="M10" s="187">
        <f t="shared" si="0"/>
        <v>0</v>
      </c>
      <c r="N10" s="226" t="str">
        <f t="shared" si="1"/>
        <v xml:space="preserve">-    </v>
      </c>
    </row>
    <row r="11" spans="1:14" s="24" customFormat="1" ht="20.25" customHeight="1" x14ac:dyDescent="0.25">
      <c r="A11" s="24" t="s">
        <v>17</v>
      </c>
      <c r="B11" s="118"/>
      <c r="C11" s="42"/>
      <c r="D11" s="42"/>
      <c r="E11" s="43" t="s">
        <v>249</v>
      </c>
      <c r="F11" s="159" t="s">
        <v>250</v>
      </c>
      <c r="G11" s="159"/>
      <c r="H11" s="159"/>
      <c r="I11" s="44"/>
      <c r="J11" s="45"/>
      <c r="K11" s="187">
        <f>VLOOKUP($A11,SP!$A$9:$C$444,K$3,FALSE)</f>
        <v>161459.68</v>
      </c>
      <c r="L11" s="187">
        <f>VLOOKUP($A11,SP!$A$9:$C$444,L$3,FALSE)</f>
        <v>0</v>
      </c>
      <c r="M11" s="187">
        <f t="shared" si="0"/>
        <v>161459.68</v>
      </c>
      <c r="N11" s="226" t="str">
        <f t="shared" si="1"/>
        <v xml:space="preserve">-    </v>
      </c>
    </row>
    <row r="12" spans="1:14" s="24" customFormat="1" ht="20.25" customHeight="1" x14ac:dyDescent="0.25">
      <c r="A12" s="24" t="s">
        <v>18</v>
      </c>
      <c r="B12" s="118"/>
      <c r="C12" s="35"/>
      <c r="D12" s="35"/>
      <c r="E12" s="37" t="s">
        <v>251</v>
      </c>
      <c r="F12" s="38" t="s">
        <v>252</v>
      </c>
      <c r="G12" s="38"/>
      <c r="H12" s="38"/>
      <c r="I12" s="39"/>
      <c r="J12" s="40"/>
      <c r="K12" s="187">
        <f>VLOOKUP($A12,SP!$A$9:$C$444,K$3,FALSE)</f>
        <v>1481194.23</v>
      </c>
      <c r="L12" s="187">
        <f>VLOOKUP($A12,SP!$A$9:$C$444,L$3,FALSE)</f>
        <v>1287926.17</v>
      </c>
      <c r="M12" s="187">
        <f t="shared" si="0"/>
        <v>193268.06</v>
      </c>
      <c r="N12" s="226">
        <f t="shared" si="1"/>
        <v>0.15</v>
      </c>
    </row>
    <row r="13" spans="1:14" s="23" customFormat="1" ht="20.25" customHeight="1" x14ac:dyDescent="0.25">
      <c r="A13" s="23" t="s">
        <v>32</v>
      </c>
      <c r="B13" s="130"/>
      <c r="C13" s="46" t="s">
        <v>253</v>
      </c>
      <c r="D13" s="148" t="s">
        <v>254</v>
      </c>
      <c r="E13" s="148"/>
      <c r="F13" s="148"/>
      <c r="G13" s="148"/>
      <c r="H13" s="148"/>
      <c r="I13" s="47"/>
      <c r="J13" s="48"/>
      <c r="K13" s="186">
        <f>VLOOKUP($A13,SP!$A$9:$C$444,K$3,FALSE)</f>
        <v>159427189.56</v>
      </c>
      <c r="L13" s="186">
        <f>VLOOKUP($A13,SP!$A$9:$C$444,L$3,FALSE)</f>
        <v>162495440.00999999</v>
      </c>
      <c r="M13" s="186">
        <f t="shared" si="0"/>
        <v>-3068250.45</v>
      </c>
      <c r="N13" s="225">
        <f t="shared" si="1"/>
        <v>-1.9E-2</v>
      </c>
    </row>
    <row r="14" spans="1:14" s="24" customFormat="1" ht="20.25" customHeight="1" x14ac:dyDescent="0.25">
      <c r="A14" s="24" t="s">
        <v>33</v>
      </c>
      <c r="B14" s="106"/>
      <c r="C14" s="35"/>
      <c r="D14" s="36"/>
      <c r="E14" s="37" t="s">
        <v>243</v>
      </c>
      <c r="F14" s="38" t="s">
        <v>255</v>
      </c>
      <c r="G14" s="38"/>
      <c r="H14" s="38"/>
      <c r="I14" s="39"/>
      <c r="J14" s="40"/>
      <c r="K14" s="187">
        <f>VLOOKUP($A14,SP!$A$9:$C$444,K$3,FALSE)</f>
        <v>2013994.28</v>
      </c>
      <c r="L14" s="187">
        <f>VLOOKUP($A14,SP!$A$9:$C$444,L$3,FALSE)</f>
        <v>2013994.28</v>
      </c>
      <c r="M14" s="187">
        <f t="shared" si="0"/>
        <v>0</v>
      </c>
      <c r="N14" s="226">
        <f t="shared" si="1"/>
        <v>0</v>
      </c>
    </row>
    <row r="15" spans="1:14" s="24" customFormat="1" ht="20.25" customHeight="1" x14ac:dyDescent="0.25">
      <c r="A15" s="24" t="s">
        <v>34</v>
      </c>
      <c r="B15" s="106"/>
      <c r="C15" s="42"/>
      <c r="D15" s="49"/>
      <c r="E15" s="43"/>
      <c r="F15" s="152" t="s">
        <v>256</v>
      </c>
      <c r="G15" s="152" t="s">
        <v>257</v>
      </c>
      <c r="H15" s="159"/>
      <c r="I15" s="50"/>
      <c r="J15" s="51"/>
      <c r="K15" s="187">
        <f>VLOOKUP($A15,SP!$A$9:$C$444,K$3,FALSE)</f>
        <v>23708.51</v>
      </c>
      <c r="L15" s="187">
        <f>VLOOKUP($A15,SP!$A$9:$C$444,L$3,FALSE)</f>
        <v>23708.51</v>
      </c>
      <c r="M15" s="188">
        <f t="shared" si="0"/>
        <v>0</v>
      </c>
      <c r="N15" s="227">
        <f t="shared" si="1"/>
        <v>0</v>
      </c>
    </row>
    <row r="16" spans="1:14" s="24" customFormat="1" ht="20.25" customHeight="1" x14ac:dyDescent="0.25">
      <c r="A16" s="24" t="s">
        <v>35</v>
      </c>
      <c r="B16" s="106"/>
      <c r="C16" s="35"/>
      <c r="D16" s="36"/>
      <c r="E16" s="37"/>
      <c r="F16" s="52" t="s">
        <v>258</v>
      </c>
      <c r="G16" s="52" t="s">
        <v>259</v>
      </c>
      <c r="H16" s="38"/>
      <c r="I16" s="53"/>
      <c r="J16" s="54"/>
      <c r="K16" s="187">
        <f>VLOOKUP($A16,SP!$A$9:$C$444,K$3,FALSE)</f>
        <v>1990285.77</v>
      </c>
      <c r="L16" s="187">
        <f>VLOOKUP($A16,SP!$A$9:$C$444,L$3,FALSE)</f>
        <v>1990285.77</v>
      </c>
      <c r="M16" s="188">
        <f t="shared" si="0"/>
        <v>0</v>
      </c>
      <c r="N16" s="227">
        <f t="shared" si="1"/>
        <v>0</v>
      </c>
    </row>
    <row r="17" spans="1:14" s="24" customFormat="1" ht="20.25" customHeight="1" x14ac:dyDescent="0.25">
      <c r="A17" s="24" t="s">
        <v>36</v>
      </c>
      <c r="B17" s="106"/>
      <c r="C17" s="42"/>
      <c r="D17" s="49"/>
      <c r="E17" s="43" t="s">
        <v>245</v>
      </c>
      <c r="F17" s="159" t="s">
        <v>260</v>
      </c>
      <c r="G17" s="159"/>
      <c r="H17" s="159"/>
      <c r="I17" s="44"/>
      <c r="J17" s="45"/>
      <c r="K17" s="187">
        <f>VLOOKUP($A17,SP!$A$9:$C$444,K$3,FALSE)</f>
        <v>132555387.56999999</v>
      </c>
      <c r="L17" s="187">
        <f>VLOOKUP($A17,SP!$A$9:$C$444,L$3,FALSE)</f>
        <v>136385252.66999999</v>
      </c>
      <c r="M17" s="187">
        <f t="shared" si="0"/>
        <v>-3829865.1</v>
      </c>
      <c r="N17" s="226">
        <f t="shared" si="1"/>
        <v>-2.8000000000000001E-2</v>
      </c>
    </row>
    <row r="18" spans="1:14" s="26" customFormat="1" ht="20.25" customHeight="1" x14ac:dyDescent="0.25">
      <c r="A18" s="26" t="s">
        <v>37</v>
      </c>
      <c r="B18" s="177"/>
      <c r="C18" s="55"/>
      <c r="D18" s="56"/>
      <c r="E18" s="57"/>
      <c r="F18" s="52" t="s">
        <v>256</v>
      </c>
      <c r="G18" s="52" t="s">
        <v>261</v>
      </c>
      <c r="H18" s="52"/>
      <c r="I18" s="53"/>
      <c r="J18" s="54"/>
      <c r="K18" s="187">
        <f>VLOOKUP($A18,SP!$A$9:$C$444,K$3,FALSE)</f>
        <v>459041.79</v>
      </c>
      <c r="L18" s="187">
        <f>VLOOKUP($A18,SP!$A$9:$C$444,L$3,FALSE)</f>
        <v>463076.5</v>
      </c>
      <c r="M18" s="188">
        <f t="shared" si="0"/>
        <v>-4034.71</v>
      </c>
      <c r="N18" s="227">
        <f t="shared" si="1"/>
        <v>-8.9999999999999993E-3</v>
      </c>
    </row>
    <row r="19" spans="1:14" s="26" customFormat="1" ht="20.25" customHeight="1" x14ac:dyDescent="0.25">
      <c r="A19" s="26" t="s">
        <v>40</v>
      </c>
      <c r="B19" s="177"/>
      <c r="C19" s="58"/>
      <c r="D19" s="59"/>
      <c r="E19" s="60"/>
      <c r="F19" s="152" t="s">
        <v>258</v>
      </c>
      <c r="G19" s="152" t="s">
        <v>262</v>
      </c>
      <c r="H19" s="152"/>
      <c r="I19" s="50"/>
      <c r="J19" s="51"/>
      <c r="K19" s="187">
        <f>VLOOKUP($A19,SP!$A$9:$C$444,K$3,FALSE)</f>
        <v>132096345.78</v>
      </c>
      <c r="L19" s="187">
        <f>VLOOKUP($A19,SP!$A$9:$C$444,L$3,FALSE)</f>
        <v>135922176.16999999</v>
      </c>
      <c r="M19" s="188">
        <f t="shared" si="0"/>
        <v>-3825830.39</v>
      </c>
      <c r="N19" s="227">
        <f t="shared" si="1"/>
        <v>-2.8000000000000001E-2</v>
      </c>
    </row>
    <row r="20" spans="1:14" s="24" customFormat="1" ht="20.25" customHeight="1" x14ac:dyDescent="0.25">
      <c r="A20" s="24" t="s">
        <v>43</v>
      </c>
      <c r="B20" s="118"/>
      <c r="C20" s="35"/>
      <c r="D20" s="36"/>
      <c r="E20" s="37" t="s">
        <v>247</v>
      </c>
      <c r="F20" s="38" t="s">
        <v>263</v>
      </c>
      <c r="G20" s="38"/>
      <c r="H20" s="38"/>
      <c r="I20" s="39"/>
      <c r="J20" s="40"/>
      <c r="K20" s="187">
        <f>VLOOKUP($A20,SP!$A$9:$C$444,K$3,FALSE)</f>
        <v>707094.49</v>
      </c>
      <c r="L20" s="187">
        <f>VLOOKUP($A20,SP!$A$9:$C$444,L$3,FALSE)</f>
        <v>856453.24</v>
      </c>
      <c r="M20" s="187">
        <f t="shared" si="0"/>
        <v>-149358.75</v>
      </c>
      <c r="N20" s="226">
        <f t="shared" si="1"/>
        <v>-0.17399999999999999</v>
      </c>
    </row>
    <row r="21" spans="1:14" s="24" customFormat="1" ht="20.25" customHeight="1" x14ac:dyDescent="0.25">
      <c r="A21" s="24" t="s">
        <v>46</v>
      </c>
      <c r="B21" s="118"/>
      <c r="C21" s="42"/>
      <c r="D21" s="49"/>
      <c r="E21" s="43" t="s">
        <v>249</v>
      </c>
      <c r="F21" s="159" t="s">
        <v>264</v>
      </c>
      <c r="G21" s="159"/>
      <c r="H21" s="159"/>
      <c r="I21" s="44"/>
      <c r="J21" s="45"/>
      <c r="K21" s="187">
        <f>VLOOKUP($A21,SP!$A$9:$C$444,K$3,FALSE)</f>
        <v>14219290.76</v>
      </c>
      <c r="L21" s="187">
        <f>VLOOKUP($A21,SP!$A$9:$C$444,L$3,FALSE)</f>
        <v>15784222.220000001</v>
      </c>
      <c r="M21" s="187">
        <f t="shared" si="0"/>
        <v>-1564931.46</v>
      </c>
      <c r="N21" s="226">
        <f t="shared" si="1"/>
        <v>-9.9000000000000005E-2</v>
      </c>
    </row>
    <row r="22" spans="1:14" s="24" customFormat="1" ht="20.25" customHeight="1" x14ac:dyDescent="0.25">
      <c r="A22" s="24" t="s">
        <v>49</v>
      </c>
      <c r="B22" s="118"/>
      <c r="C22" s="35"/>
      <c r="D22" s="36"/>
      <c r="E22" s="37" t="s">
        <v>251</v>
      </c>
      <c r="F22" s="38" t="s">
        <v>265</v>
      </c>
      <c r="G22" s="38"/>
      <c r="H22" s="38"/>
      <c r="I22" s="39"/>
      <c r="J22" s="40"/>
      <c r="K22" s="187">
        <f>VLOOKUP($A22,SP!$A$9:$C$444,K$3,FALSE)</f>
        <v>2647781.09</v>
      </c>
      <c r="L22" s="187">
        <f>VLOOKUP($A22,SP!$A$9:$C$444,L$3,FALSE)</f>
        <v>2642956.2999999998</v>
      </c>
      <c r="M22" s="187">
        <f t="shared" si="0"/>
        <v>4824.79</v>
      </c>
      <c r="N22" s="226">
        <f t="shared" si="1"/>
        <v>2E-3</v>
      </c>
    </row>
    <row r="23" spans="1:14" s="24" customFormat="1" ht="20.25" customHeight="1" x14ac:dyDescent="0.25">
      <c r="A23" s="24" t="s">
        <v>52</v>
      </c>
      <c r="B23" s="118"/>
      <c r="C23" s="42"/>
      <c r="D23" s="49"/>
      <c r="E23" s="43" t="s">
        <v>266</v>
      </c>
      <c r="F23" s="159" t="s">
        <v>267</v>
      </c>
      <c r="G23" s="159"/>
      <c r="H23" s="159"/>
      <c r="I23" s="44"/>
      <c r="J23" s="45"/>
      <c r="K23" s="187">
        <f>VLOOKUP($A23,SP!$A$9:$C$444,K$3,FALSE)</f>
        <v>398258.69</v>
      </c>
      <c r="L23" s="187">
        <f>VLOOKUP($A23,SP!$A$9:$C$444,L$3,FALSE)</f>
        <v>485678.95</v>
      </c>
      <c r="M23" s="187">
        <f t="shared" si="0"/>
        <v>-87420.26</v>
      </c>
      <c r="N23" s="226">
        <f t="shared" si="1"/>
        <v>-0.18</v>
      </c>
    </row>
    <row r="24" spans="1:14" s="24" customFormat="1" ht="20.25" customHeight="1" x14ac:dyDescent="0.25">
      <c r="A24" s="24" t="s">
        <v>55</v>
      </c>
      <c r="B24" s="118"/>
      <c r="C24" s="35"/>
      <c r="D24" s="36"/>
      <c r="E24" s="37" t="s">
        <v>268</v>
      </c>
      <c r="F24" s="38" t="s">
        <v>269</v>
      </c>
      <c r="G24" s="38"/>
      <c r="H24" s="38"/>
      <c r="I24" s="39"/>
      <c r="J24" s="40"/>
      <c r="K24" s="187">
        <f>VLOOKUP($A24,SP!$A$9:$C$444,K$3,FALSE)</f>
        <v>1520300</v>
      </c>
      <c r="L24" s="187">
        <f>VLOOKUP($A24,SP!$A$9:$C$444,L$3,FALSE)</f>
        <v>1519800</v>
      </c>
      <c r="M24" s="187">
        <f t="shared" si="0"/>
        <v>500</v>
      </c>
      <c r="N24" s="226">
        <f t="shared" si="1"/>
        <v>0</v>
      </c>
    </row>
    <row r="25" spans="1:14" s="24" customFormat="1" ht="20.25" customHeight="1" x14ac:dyDescent="0.25">
      <c r="A25" s="24" t="s">
        <v>56</v>
      </c>
      <c r="B25" s="118"/>
      <c r="C25" s="42"/>
      <c r="D25" s="42"/>
      <c r="E25" s="43" t="s">
        <v>270</v>
      </c>
      <c r="F25" s="159" t="s">
        <v>271</v>
      </c>
      <c r="G25" s="159"/>
      <c r="H25" s="159"/>
      <c r="I25" s="44"/>
      <c r="J25" s="45"/>
      <c r="K25" s="187">
        <f>VLOOKUP($A25,SP!$A$9:$C$444,K$3,FALSE)</f>
        <v>1553184.98</v>
      </c>
      <c r="L25" s="187">
        <f>VLOOKUP($A25,SP!$A$9:$C$444,L$3,FALSE)</f>
        <v>1566216.93</v>
      </c>
      <c r="M25" s="187">
        <f t="shared" si="0"/>
        <v>-13031.95</v>
      </c>
      <c r="N25" s="226">
        <f t="shared" si="1"/>
        <v>-8.0000000000000002E-3</v>
      </c>
    </row>
    <row r="26" spans="1:14" s="24" customFormat="1" ht="20.25" customHeight="1" thickBot="1" x14ac:dyDescent="0.3">
      <c r="A26" s="24" t="s">
        <v>59</v>
      </c>
      <c r="B26" s="118"/>
      <c r="C26" s="35"/>
      <c r="D26" s="35"/>
      <c r="E26" s="37" t="s">
        <v>272</v>
      </c>
      <c r="F26" s="61" t="s">
        <v>273</v>
      </c>
      <c r="G26" s="61"/>
      <c r="H26" s="61"/>
      <c r="I26" s="62"/>
      <c r="J26" s="63"/>
      <c r="K26" s="187">
        <f>VLOOKUP($A26,SP!$A$9:$C$444,K$3,FALSE)</f>
        <v>4441497.3899999997</v>
      </c>
      <c r="L26" s="187">
        <f>VLOOKUP($A26,SP!$A$9:$C$444,L$3,FALSE)</f>
        <v>1870465.11</v>
      </c>
      <c r="M26" s="189">
        <f t="shared" si="0"/>
        <v>2571032.2799999998</v>
      </c>
      <c r="N26" s="228">
        <f t="shared" si="1"/>
        <v>1.375</v>
      </c>
    </row>
    <row r="27" spans="1:14" s="24" customFormat="1" ht="20.25" customHeight="1" thickBot="1" x14ac:dyDescent="0.3">
      <c r="A27" s="251"/>
      <c r="B27" s="118"/>
      <c r="C27" s="42"/>
      <c r="D27" s="42"/>
      <c r="E27" s="43"/>
      <c r="F27" s="64"/>
      <c r="G27" s="64"/>
      <c r="H27" s="64"/>
      <c r="I27" s="65" t="s">
        <v>274</v>
      </c>
      <c r="J27" s="66" t="s">
        <v>275</v>
      </c>
      <c r="K27" s="190"/>
      <c r="L27" s="190"/>
      <c r="M27" s="191"/>
      <c r="N27" s="229"/>
    </row>
    <row r="28" spans="1:14" s="23" customFormat="1" ht="20.25" customHeight="1" x14ac:dyDescent="0.25">
      <c r="A28" s="23" t="s">
        <v>69</v>
      </c>
      <c r="B28" s="130"/>
      <c r="C28" s="33" t="s">
        <v>276</v>
      </c>
      <c r="D28" s="333" t="s">
        <v>631</v>
      </c>
      <c r="E28" s="333"/>
      <c r="F28" s="333"/>
      <c r="G28" s="333"/>
      <c r="H28" s="333"/>
      <c r="I28" s="217">
        <f>I29+I34</f>
        <v>0</v>
      </c>
      <c r="J28" s="217">
        <f>J29+J34</f>
        <v>0</v>
      </c>
      <c r="K28" s="186">
        <f>VLOOKUP($A28,SP!$A$9:$C$444,K$3,FALSE)</f>
        <v>29100</v>
      </c>
      <c r="L28" s="186">
        <f>VLOOKUP($A28,SP!$A$9:$C$444,L$3,FALSE)</f>
        <v>29100</v>
      </c>
      <c r="M28" s="192">
        <f t="shared" ref="M28:M37" si="2">K28-L28</f>
        <v>0</v>
      </c>
      <c r="N28" s="230">
        <f t="shared" ref="N28:N37" si="3">IF(L28=0,"-    ",M28/L28)</f>
        <v>0</v>
      </c>
    </row>
    <row r="29" spans="1:14" s="24" customFormat="1" ht="20.25" customHeight="1" x14ac:dyDescent="0.25">
      <c r="A29" s="24" t="s">
        <v>70</v>
      </c>
      <c r="B29" s="118"/>
      <c r="C29" s="42"/>
      <c r="D29" s="42"/>
      <c r="E29" s="43" t="s">
        <v>243</v>
      </c>
      <c r="F29" s="64" t="s">
        <v>277</v>
      </c>
      <c r="G29" s="64"/>
      <c r="H29" s="64"/>
      <c r="I29" s="215">
        <f>SUM(I30:I33)</f>
        <v>0</v>
      </c>
      <c r="J29" s="215">
        <f>SUM(J30:J33)</f>
        <v>0</v>
      </c>
      <c r="K29" s="187">
        <f>VLOOKUP($A29,SP!$A$9:$C$444,K$3,FALSE)</f>
        <v>0</v>
      </c>
      <c r="L29" s="187">
        <f>VLOOKUP($A29,SP!$A$9:$C$444,L$3,FALSE)</f>
        <v>0</v>
      </c>
      <c r="M29" s="187">
        <f t="shared" si="2"/>
        <v>0</v>
      </c>
      <c r="N29" s="226" t="str">
        <f t="shared" si="3"/>
        <v xml:space="preserve">-    </v>
      </c>
    </row>
    <row r="30" spans="1:14" s="24" customFormat="1" ht="20.25" customHeight="1" x14ac:dyDescent="0.25">
      <c r="A30" s="24" t="s">
        <v>71</v>
      </c>
      <c r="B30" s="106"/>
      <c r="C30" s="35"/>
      <c r="D30" s="36"/>
      <c r="E30" s="37"/>
      <c r="F30" s="52" t="s">
        <v>256</v>
      </c>
      <c r="G30" s="52" t="s">
        <v>278</v>
      </c>
      <c r="H30" s="38"/>
      <c r="I30" s="218">
        <f>VLOOKUP($A30,'crediti e debiti'!$A$6:$F$189,I$3,FALSE)</f>
        <v>0</v>
      </c>
      <c r="J30" s="218">
        <f>VLOOKUP($A30,'crediti e debiti'!$A$6:$F$189,J$3,FALSE)</f>
        <v>0</v>
      </c>
      <c r="K30" s="187">
        <f>VLOOKUP($A30,SP!$A$9:$C$444,K$3,FALSE)</f>
        <v>0</v>
      </c>
      <c r="L30" s="187">
        <f>VLOOKUP($A30,SP!$A$9:$C$444,L$3,FALSE)</f>
        <v>0</v>
      </c>
      <c r="M30" s="188">
        <f t="shared" si="2"/>
        <v>0</v>
      </c>
      <c r="N30" s="227" t="str">
        <f t="shared" si="3"/>
        <v xml:space="preserve">-    </v>
      </c>
    </row>
    <row r="31" spans="1:14" s="24" customFormat="1" ht="20.25" customHeight="1" x14ac:dyDescent="0.25">
      <c r="A31" s="24" t="s">
        <v>72</v>
      </c>
      <c r="B31" s="106"/>
      <c r="C31" s="42"/>
      <c r="D31" s="49"/>
      <c r="E31" s="43"/>
      <c r="F31" s="152" t="s">
        <v>258</v>
      </c>
      <c r="G31" s="152" t="s">
        <v>279</v>
      </c>
      <c r="H31" s="159"/>
      <c r="I31" s="218">
        <f>VLOOKUP($A31,'crediti e debiti'!$A$6:$F$189,I$3,FALSE)</f>
        <v>0</v>
      </c>
      <c r="J31" s="218">
        <f>VLOOKUP($A31,'crediti e debiti'!$A$6:$F$189,J$3,FALSE)</f>
        <v>0</v>
      </c>
      <c r="K31" s="187">
        <f>VLOOKUP($A31,SP!$A$9:$C$444,K$3,FALSE)</f>
        <v>0</v>
      </c>
      <c r="L31" s="187">
        <f>VLOOKUP($A31,SP!$A$9:$C$444,L$3,FALSE)</f>
        <v>0</v>
      </c>
      <c r="M31" s="188">
        <f t="shared" si="2"/>
        <v>0</v>
      </c>
      <c r="N31" s="227" t="str">
        <f t="shared" si="3"/>
        <v xml:space="preserve">-    </v>
      </c>
    </row>
    <row r="32" spans="1:14" s="24" customFormat="1" ht="20.25" customHeight="1" x14ac:dyDescent="0.25">
      <c r="A32" s="24" t="s">
        <v>73</v>
      </c>
      <c r="B32" s="106"/>
      <c r="C32" s="35"/>
      <c r="D32" s="36"/>
      <c r="E32" s="37"/>
      <c r="F32" s="52" t="s">
        <v>280</v>
      </c>
      <c r="G32" s="52" t="s">
        <v>281</v>
      </c>
      <c r="H32" s="38"/>
      <c r="I32" s="218">
        <f>VLOOKUP($A32,'crediti e debiti'!$A$6:$F$189,I$3,FALSE)</f>
        <v>0</v>
      </c>
      <c r="J32" s="218">
        <f>VLOOKUP($A32,'crediti e debiti'!$A$6:$F$189,J$3,FALSE)</f>
        <v>0</v>
      </c>
      <c r="K32" s="187">
        <f>VLOOKUP($A32,SP!$A$9:$C$444,K$3,FALSE)</f>
        <v>0</v>
      </c>
      <c r="L32" s="187">
        <f>VLOOKUP($A32,SP!$A$9:$C$444,L$3,FALSE)</f>
        <v>0</v>
      </c>
      <c r="M32" s="188">
        <f t="shared" si="2"/>
        <v>0</v>
      </c>
      <c r="N32" s="227" t="str">
        <f t="shared" si="3"/>
        <v xml:space="preserve">-    </v>
      </c>
    </row>
    <row r="33" spans="1:14" s="24" customFormat="1" ht="20.25" customHeight="1" x14ac:dyDescent="0.25">
      <c r="A33" s="24" t="s">
        <v>74</v>
      </c>
      <c r="B33" s="106"/>
      <c r="C33" s="42"/>
      <c r="D33" s="49"/>
      <c r="E33" s="152"/>
      <c r="F33" s="152" t="s">
        <v>282</v>
      </c>
      <c r="G33" s="152" t="s">
        <v>283</v>
      </c>
      <c r="H33" s="159"/>
      <c r="I33" s="218">
        <f>VLOOKUP($A33,'crediti e debiti'!$A$6:$F$189,I$3,FALSE)</f>
        <v>0</v>
      </c>
      <c r="J33" s="218">
        <f>VLOOKUP($A33,'crediti e debiti'!$A$6:$F$189,J$3,FALSE)</f>
        <v>0</v>
      </c>
      <c r="K33" s="187">
        <f>VLOOKUP($A33,SP!$A$9:$C$444,K$3,FALSE)</f>
        <v>0</v>
      </c>
      <c r="L33" s="187">
        <f>VLOOKUP($A33,SP!$A$9:$C$444,L$3,FALSE)</f>
        <v>0</v>
      </c>
      <c r="M33" s="188">
        <f t="shared" si="2"/>
        <v>0</v>
      </c>
      <c r="N33" s="227" t="str">
        <f t="shared" si="3"/>
        <v xml:space="preserve">-    </v>
      </c>
    </row>
    <row r="34" spans="1:14" s="24" customFormat="1" ht="20.25" customHeight="1" x14ac:dyDescent="0.25">
      <c r="A34" s="24" t="s">
        <v>75</v>
      </c>
      <c r="B34" s="106"/>
      <c r="C34" s="67"/>
      <c r="D34" s="68"/>
      <c r="E34" s="69" t="s">
        <v>245</v>
      </c>
      <c r="F34" s="70" t="s">
        <v>284</v>
      </c>
      <c r="G34" s="151"/>
      <c r="H34" s="71"/>
      <c r="I34" s="219">
        <f>I35+I36</f>
        <v>0</v>
      </c>
      <c r="J34" s="219">
        <f>J35+J36</f>
        <v>0</v>
      </c>
      <c r="K34" s="187">
        <f>VLOOKUP($A34,SP!$A$9:$C$444,K$3,FALSE)</f>
        <v>29100</v>
      </c>
      <c r="L34" s="187">
        <f>VLOOKUP($A34,SP!$A$9:$C$444,L$3,FALSE)</f>
        <v>29100</v>
      </c>
      <c r="M34" s="188">
        <f t="shared" si="2"/>
        <v>0</v>
      </c>
      <c r="N34" s="227">
        <f t="shared" si="3"/>
        <v>0</v>
      </c>
    </row>
    <row r="35" spans="1:14" s="24" customFormat="1" ht="20.25" customHeight="1" x14ac:dyDescent="0.25">
      <c r="A35" s="24" t="s">
        <v>76</v>
      </c>
      <c r="B35" s="106"/>
      <c r="C35" s="35"/>
      <c r="D35" s="36"/>
      <c r="E35" s="37"/>
      <c r="F35" s="52" t="s">
        <v>256</v>
      </c>
      <c r="G35" s="52" t="s">
        <v>285</v>
      </c>
      <c r="H35" s="38"/>
      <c r="I35" s="218">
        <f>VLOOKUP($A35,'crediti e debiti'!$A$6:$F$189,I$3,FALSE)</f>
        <v>0</v>
      </c>
      <c r="J35" s="218">
        <f>VLOOKUP($A35,'crediti e debiti'!$A$6:$F$189,J$3,FALSE)</f>
        <v>0</v>
      </c>
      <c r="K35" s="187">
        <f>VLOOKUP($A35,SP!$A$9:$C$444,K$3,FALSE)</f>
        <v>29100</v>
      </c>
      <c r="L35" s="187">
        <f>VLOOKUP($A35,SP!$A$9:$C$444,L$3,FALSE)</f>
        <v>29100</v>
      </c>
      <c r="M35" s="188">
        <f t="shared" si="2"/>
        <v>0</v>
      </c>
      <c r="N35" s="227">
        <f t="shared" si="3"/>
        <v>0</v>
      </c>
    </row>
    <row r="36" spans="1:14" s="24" customFormat="1" ht="20.25" customHeight="1" thickBot="1" x14ac:dyDescent="0.3">
      <c r="A36" s="24" t="s">
        <v>77</v>
      </c>
      <c r="B36" s="106"/>
      <c r="C36" s="42"/>
      <c r="D36" s="49"/>
      <c r="E36" s="43"/>
      <c r="F36" s="152" t="s">
        <v>258</v>
      </c>
      <c r="G36" s="152" t="s">
        <v>286</v>
      </c>
      <c r="H36" s="71"/>
      <c r="I36" s="266">
        <f>VLOOKUP($A36,'crediti e debiti'!$A$6:$F$189,I$3,FALSE)</f>
        <v>0</v>
      </c>
      <c r="J36" s="266">
        <f>VLOOKUP($A36,'crediti e debiti'!$A$6:$F$189,J$3,FALSE)</f>
        <v>0</v>
      </c>
      <c r="K36" s="187">
        <f>VLOOKUP($A36,SP!$A$9:$C$444,K$3,FALSE)</f>
        <v>0</v>
      </c>
      <c r="L36" s="187">
        <f>VLOOKUP($A36,SP!$A$9:$C$444,L$3,FALSE)</f>
        <v>0</v>
      </c>
      <c r="M36" s="195">
        <f t="shared" si="2"/>
        <v>0</v>
      </c>
      <c r="N36" s="231" t="str">
        <f t="shared" si="3"/>
        <v xml:space="preserve">-    </v>
      </c>
    </row>
    <row r="37" spans="1:14" s="23" customFormat="1" ht="20.25" customHeight="1" x14ac:dyDescent="0.25">
      <c r="B37" s="117"/>
      <c r="C37" s="72" t="s">
        <v>287</v>
      </c>
      <c r="D37" s="73"/>
      <c r="E37" s="73"/>
      <c r="F37" s="73"/>
      <c r="G37" s="73"/>
      <c r="H37" s="73"/>
      <c r="I37" s="74"/>
      <c r="J37" s="74"/>
      <c r="K37" s="196">
        <f>K7+K13+K28</f>
        <v>161098943.47</v>
      </c>
      <c r="L37" s="196">
        <f>L7+L13+L28</f>
        <v>163812466.18000001</v>
      </c>
      <c r="M37" s="196">
        <f t="shared" si="2"/>
        <v>-2713522.71</v>
      </c>
      <c r="N37" s="232">
        <f t="shared" si="3"/>
        <v>-1.7000000000000001E-2</v>
      </c>
    </row>
    <row r="38" spans="1:14" s="24" customFormat="1" ht="20.25" customHeight="1" x14ac:dyDescent="0.25">
      <c r="B38" s="118"/>
      <c r="C38" s="75"/>
      <c r="D38" s="159"/>
      <c r="E38" s="159"/>
      <c r="F38" s="159"/>
      <c r="G38" s="159"/>
      <c r="H38" s="159"/>
      <c r="I38" s="44"/>
      <c r="J38" s="63"/>
      <c r="K38" s="193"/>
      <c r="L38" s="194"/>
      <c r="M38" s="194"/>
      <c r="N38" s="233"/>
    </row>
    <row r="39" spans="1:14" s="23" customFormat="1" ht="20.25" customHeight="1" x14ac:dyDescent="0.25">
      <c r="A39" s="23" t="s">
        <v>82</v>
      </c>
      <c r="B39" s="105" t="s">
        <v>288</v>
      </c>
      <c r="C39" s="76" t="s">
        <v>289</v>
      </c>
      <c r="D39" s="77"/>
      <c r="E39" s="77"/>
      <c r="F39" s="77"/>
      <c r="G39" s="77"/>
      <c r="H39" s="77"/>
      <c r="I39" s="31"/>
      <c r="J39" s="32"/>
      <c r="K39" s="186">
        <f>VLOOKUP($A39,SP!$A$9:$C$444,K$3,FALSE)</f>
        <v>111450560.83</v>
      </c>
      <c r="L39" s="186">
        <f>VLOOKUP($A39,SP!$A$9:$C$444,L$3,FALSE)</f>
        <v>134629654.12</v>
      </c>
      <c r="M39" s="186">
        <f t="shared" ref="M39:M44" si="4">K39-L39</f>
        <v>-23179093.289999999</v>
      </c>
      <c r="N39" s="225">
        <f t="shared" ref="N39:N44" si="5">IF(L39=0,"-    ",M39/L39)</f>
        <v>-0.17199999999999999</v>
      </c>
    </row>
    <row r="40" spans="1:14" s="23" customFormat="1" ht="20.25" customHeight="1" x14ac:dyDescent="0.25">
      <c r="A40" s="23" t="s">
        <v>83</v>
      </c>
      <c r="B40" s="130"/>
      <c r="C40" s="33" t="s">
        <v>241</v>
      </c>
      <c r="D40" s="34" t="s">
        <v>290</v>
      </c>
      <c r="E40" s="34"/>
      <c r="F40" s="34"/>
      <c r="G40" s="34"/>
      <c r="H40" s="34"/>
      <c r="I40" s="31"/>
      <c r="J40" s="32"/>
      <c r="K40" s="186">
        <f>VLOOKUP($A40,SP!$A$9:$C$444,K$3,FALSE)</f>
        <v>10675942.25</v>
      </c>
      <c r="L40" s="186">
        <f>VLOOKUP($A40,SP!$A$9:$C$444,L$3,FALSE)</f>
        <v>9826494.1600000001</v>
      </c>
      <c r="M40" s="186">
        <f t="shared" si="4"/>
        <v>849448.09</v>
      </c>
      <c r="N40" s="225">
        <f t="shared" si="5"/>
        <v>8.5999999999999993E-2</v>
      </c>
    </row>
    <row r="41" spans="1:14" s="24" customFormat="1" ht="20.25" customHeight="1" x14ac:dyDescent="0.25">
      <c r="A41" s="24" t="s">
        <v>84</v>
      </c>
      <c r="B41" s="106"/>
      <c r="C41" s="35"/>
      <c r="D41" s="36"/>
      <c r="E41" s="37" t="s">
        <v>243</v>
      </c>
      <c r="F41" s="38" t="s">
        <v>291</v>
      </c>
      <c r="G41" s="38"/>
      <c r="H41" s="38"/>
      <c r="I41" s="39"/>
      <c r="J41" s="40"/>
      <c r="K41" s="187">
        <f>VLOOKUP($A41,SP!$A$9:$C$444,K$3,FALSE)</f>
        <v>10449024.48</v>
      </c>
      <c r="L41" s="187">
        <f>VLOOKUP($A41,SP!$A$9:$C$444,L$3,FALSE)</f>
        <v>9504193.7200000007</v>
      </c>
      <c r="M41" s="187">
        <f t="shared" si="4"/>
        <v>944830.76</v>
      </c>
      <c r="N41" s="226">
        <f t="shared" si="5"/>
        <v>9.9000000000000005E-2</v>
      </c>
    </row>
    <row r="42" spans="1:14" s="24" customFormat="1" ht="20.25" customHeight="1" x14ac:dyDescent="0.25">
      <c r="A42" s="24" t="s">
        <v>94</v>
      </c>
      <c r="B42" s="106"/>
      <c r="C42" s="42"/>
      <c r="D42" s="49"/>
      <c r="E42" s="43" t="s">
        <v>245</v>
      </c>
      <c r="F42" s="159" t="s">
        <v>292</v>
      </c>
      <c r="G42" s="159"/>
      <c r="H42" s="159"/>
      <c r="I42" s="44"/>
      <c r="J42" s="45"/>
      <c r="K42" s="187">
        <f>VLOOKUP($A42,SP!$A$9:$C$444,K$3,FALSE)</f>
        <v>226917.77</v>
      </c>
      <c r="L42" s="187">
        <f>VLOOKUP($A42,SP!$A$9:$C$444,L$3,FALSE)</f>
        <v>322300.44</v>
      </c>
      <c r="M42" s="187">
        <f t="shared" si="4"/>
        <v>-95382.67</v>
      </c>
      <c r="N42" s="226">
        <f t="shared" si="5"/>
        <v>-0.29599999999999999</v>
      </c>
    </row>
    <row r="43" spans="1:14" s="24" customFormat="1" ht="20.25" customHeight="1" x14ac:dyDescent="0.25">
      <c r="A43" s="24" t="s">
        <v>93</v>
      </c>
      <c r="B43" s="106"/>
      <c r="C43" s="35"/>
      <c r="D43" s="36"/>
      <c r="E43" s="37" t="s">
        <v>247</v>
      </c>
      <c r="F43" s="38" t="s">
        <v>293</v>
      </c>
      <c r="G43" s="37"/>
      <c r="H43" s="38"/>
      <c r="I43" s="39"/>
      <c r="J43" s="40"/>
      <c r="K43" s="187">
        <f>VLOOKUP($A43,SP!$A$9:$C$444,K$3,FALSE)</f>
        <v>0</v>
      </c>
      <c r="L43" s="187">
        <f>VLOOKUP($A43,SP!$A$9:$C$444,L$3,FALSE)</f>
        <v>0</v>
      </c>
      <c r="M43" s="187">
        <f t="shared" si="4"/>
        <v>0</v>
      </c>
      <c r="N43" s="226" t="str">
        <f t="shared" si="5"/>
        <v xml:space="preserve">-    </v>
      </c>
    </row>
    <row r="44" spans="1:14" s="24" customFormat="1" ht="20.25" customHeight="1" thickBot="1" x14ac:dyDescent="0.3">
      <c r="A44" s="24" t="s">
        <v>101</v>
      </c>
      <c r="B44" s="118"/>
      <c r="C44" s="78"/>
      <c r="D44" s="38"/>
      <c r="E44" s="37" t="s">
        <v>249</v>
      </c>
      <c r="F44" s="38" t="s">
        <v>294</v>
      </c>
      <c r="G44" s="37"/>
      <c r="H44" s="38"/>
      <c r="I44" s="62"/>
      <c r="J44" s="63"/>
      <c r="K44" s="187">
        <f>VLOOKUP($A44,SP!$A$9:$C$444,K$3,FALSE)</f>
        <v>0</v>
      </c>
      <c r="L44" s="187">
        <f>VLOOKUP($A44,SP!$A$9:$C$444,L$3,FALSE)</f>
        <v>0</v>
      </c>
      <c r="M44" s="189">
        <f t="shared" si="4"/>
        <v>0</v>
      </c>
      <c r="N44" s="228" t="str">
        <f t="shared" si="5"/>
        <v xml:space="preserve">-    </v>
      </c>
    </row>
    <row r="45" spans="1:14" s="24" customFormat="1" ht="20.25" customHeight="1" thickBot="1" x14ac:dyDescent="0.3">
      <c r="B45" s="118"/>
      <c r="C45" s="75"/>
      <c r="D45" s="159"/>
      <c r="E45" s="43"/>
      <c r="F45" s="159"/>
      <c r="G45" s="43"/>
      <c r="H45" s="159"/>
      <c r="I45" s="79" t="s">
        <v>274</v>
      </c>
      <c r="J45" s="80" t="s">
        <v>275</v>
      </c>
      <c r="K45" s="191"/>
      <c r="L45" s="190"/>
      <c r="M45" s="191"/>
      <c r="N45" s="229"/>
    </row>
    <row r="46" spans="1:14" s="23" customFormat="1" ht="20.25" customHeight="1" x14ac:dyDescent="0.25">
      <c r="A46" s="23" t="s">
        <v>102</v>
      </c>
      <c r="B46" s="130"/>
      <c r="C46" s="33" t="s">
        <v>253</v>
      </c>
      <c r="D46" s="333" t="s">
        <v>632</v>
      </c>
      <c r="E46" s="333"/>
      <c r="F46" s="333"/>
      <c r="G46" s="333"/>
      <c r="H46" s="333"/>
      <c r="I46" s="217">
        <f>I47+I64+I83+I84+I88+I89+I90</f>
        <v>73336940.069999993</v>
      </c>
      <c r="J46" s="217">
        <f>J47+J64+J83+J84+J88+J89+J90</f>
        <v>4474845.8099999996</v>
      </c>
      <c r="K46" s="253">
        <f>VLOOKUP($A46,SP!$A$9:$C$444,K$3,FALSE)</f>
        <v>77811785.879999995</v>
      </c>
      <c r="L46" s="186">
        <f>VLOOKUP($A46,SP!$A$9:$C$444,L$3,FALSE)</f>
        <v>99803417.060000002</v>
      </c>
      <c r="M46" s="192">
        <f>K46-L46</f>
        <v>-21991631.18</v>
      </c>
      <c r="N46" s="230">
        <f>IF(L46=0,"-    ",M46/L46)</f>
        <v>-0.22</v>
      </c>
    </row>
    <row r="47" spans="1:14" s="24" customFormat="1" ht="20.25" customHeight="1" x14ac:dyDescent="0.25">
      <c r="A47" s="24" t="s">
        <v>103</v>
      </c>
      <c r="B47" s="106"/>
      <c r="C47" s="35"/>
      <c r="D47" s="36"/>
      <c r="E47" s="37" t="s">
        <v>243</v>
      </c>
      <c r="F47" s="38" t="s">
        <v>295</v>
      </c>
      <c r="G47" s="38"/>
      <c r="H47" s="38"/>
      <c r="I47" s="215">
        <f>I48+I57+I58+I63</f>
        <v>6633.22</v>
      </c>
      <c r="J47" s="215">
        <f>J48+J57+J58+J63</f>
        <v>4474845.8099999996</v>
      </c>
      <c r="K47" s="253">
        <f>VLOOKUP($A47,SP!$A$9:$C$444,K$3,FALSE)</f>
        <v>4481479.03</v>
      </c>
      <c r="L47" s="186">
        <f>VLOOKUP($A47,SP!$A$9:$C$444,L$3,FALSE)</f>
        <v>4097993.23</v>
      </c>
      <c r="M47" s="187">
        <f>K47-L47</f>
        <v>383485.8</v>
      </c>
      <c r="N47" s="226">
        <f>IF(L47=0,"-    ",M47/L47)</f>
        <v>9.4E-2</v>
      </c>
    </row>
    <row r="48" spans="1:14" s="24" customFormat="1" ht="20.25" customHeight="1" x14ac:dyDescent="0.25">
      <c r="B48" s="106"/>
      <c r="C48" s="169"/>
      <c r="D48" s="170"/>
      <c r="E48" s="171"/>
      <c r="F48" s="172" t="s">
        <v>256</v>
      </c>
      <c r="G48" s="172" t="s">
        <v>296</v>
      </c>
      <c r="H48" s="173"/>
      <c r="I48" s="216">
        <f>I49+I55</f>
        <v>2392.4699999999998</v>
      </c>
      <c r="J48" s="216">
        <f>J49+J55</f>
        <v>0</v>
      </c>
      <c r="K48" s="197">
        <f>K49+K55</f>
        <v>2392.4699999999998</v>
      </c>
      <c r="L48" s="197">
        <f>L49+L55</f>
        <v>2392.4699999999998</v>
      </c>
      <c r="M48" s="198">
        <f>K48-L48</f>
        <v>0</v>
      </c>
      <c r="N48" s="234">
        <f>IF(L48=0,"-    ",M48/L48)</f>
        <v>0</v>
      </c>
    </row>
    <row r="49" spans="1:14" s="24" customFormat="1" ht="20.25" customHeight="1" x14ac:dyDescent="0.25">
      <c r="A49" s="252" t="s">
        <v>422</v>
      </c>
      <c r="B49" s="106"/>
      <c r="C49" s="67"/>
      <c r="D49" s="68"/>
      <c r="E49" s="69"/>
      <c r="F49" s="156"/>
      <c r="G49" s="334" t="s">
        <v>243</v>
      </c>
      <c r="H49" s="336" t="s">
        <v>616</v>
      </c>
      <c r="I49" s="313">
        <f>VLOOKUP($A49,'crediti e debiti'!$A$6:$F$189,I$3,FALSE)+VLOOKUP($A50,'crediti e debiti'!$A$6:$F$189,I$3,FALSE)+VLOOKUP($A51,'crediti e debiti'!$A$6:$F$189,I$3,FALSE)+VLOOKUP($A52,'crediti e debiti'!$A$6:$F$189,I$3,FALSE)+VLOOKUP($A53,'crediti e debiti'!$A$6:$F$189,I$3,FALSE)+VLOOKUP($A54,'crediti e debiti'!$A$6:$F$189,I$3,FALSE)</f>
        <v>0</v>
      </c>
      <c r="J49" s="313">
        <f>VLOOKUP($A49,'crediti e debiti'!$A$6:$F$189,J$3,FALSE)+VLOOKUP($A50,'crediti e debiti'!$A$6:$F$189,J$3,FALSE)+VLOOKUP($A51,'crediti e debiti'!$A$6:$F$189,J$3,FALSE)+VLOOKUP($A52,'crediti e debiti'!$A$6:$F$189,J$3,FALSE)+VLOOKUP($A53,'crediti e debiti'!$A$6:$F$189,J$3,FALSE)+VLOOKUP($A54,'crediti e debiti'!$A$6:$F$189,J$3,FALSE)</f>
        <v>0</v>
      </c>
      <c r="K49" s="338">
        <f>VLOOKUP($A49,SP!$A$9:$C$444,K$3,FALSE)+VLOOKUP($A50,SP!$A$9:$C$444,K$3,FALSE)+VLOOKUP($A51,SP!$A$9:$C$444,K$3,FALSE)+VLOOKUP($A52,SP!$A$9:$C$444,K$3,FALSE)+VLOOKUP($A53,SP!$A$9:$C$444,K$3,FALSE)+VLOOKUP($A54,SP!$A$9:$C$444,K$3,FALSE)</f>
        <v>0</v>
      </c>
      <c r="L49" s="338">
        <f>VLOOKUP($A49,SP!$A$9:$C$444,L$3,FALSE)+VLOOKUP($A50,SP!$A$9:$C$444,L$3,FALSE)+VLOOKUP($A51,SP!$A$9:$C$444,L$3,FALSE)+VLOOKUP($A52,SP!$A$9:$C$444,L$3,FALSE)+VLOOKUP($A53,SP!$A$9:$C$444,L$3,FALSE)+VLOOKUP($A54,SP!$A$9:$C$444,L$3,FALSE)</f>
        <v>0</v>
      </c>
      <c r="M49" s="307">
        <f>K49-L49</f>
        <v>0</v>
      </c>
      <c r="N49" s="310" t="str">
        <f>IF(L49=0,"-    ",M49/L49)</f>
        <v xml:space="preserve">-    </v>
      </c>
    </row>
    <row r="50" spans="1:14" s="24" customFormat="1" ht="20.25" hidden="1" customHeight="1" x14ac:dyDescent="0.25">
      <c r="A50" s="252" t="s">
        <v>423</v>
      </c>
      <c r="B50" s="106"/>
      <c r="C50" s="42"/>
      <c r="D50" s="49"/>
      <c r="E50" s="43"/>
      <c r="F50" s="158"/>
      <c r="G50" s="335"/>
      <c r="H50" s="337"/>
      <c r="I50" s="314"/>
      <c r="J50" s="314"/>
      <c r="K50" s="339" t="e">
        <f>VLOOKUP($A50,SP!#REF!,K$3,FALSE)</f>
        <v>#REF!</v>
      </c>
      <c r="L50" s="339" t="e">
        <f>VLOOKUP($A50,SP!#REF!,L$3,FALSE)</f>
        <v>#REF!</v>
      </c>
      <c r="M50" s="308"/>
      <c r="N50" s="311"/>
    </row>
    <row r="51" spans="1:14" s="24" customFormat="1" ht="20.25" hidden="1" customHeight="1" x14ac:dyDescent="0.25">
      <c r="A51" s="252" t="s">
        <v>104</v>
      </c>
      <c r="B51" s="106"/>
      <c r="C51" s="42"/>
      <c r="D51" s="49"/>
      <c r="E51" s="43"/>
      <c r="F51" s="158"/>
      <c r="G51" s="335"/>
      <c r="H51" s="337"/>
      <c r="I51" s="314"/>
      <c r="J51" s="314"/>
      <c r="K51" s="339" t="e">
        <f>VLOOKUP($A51,SP!#REF!,K$3,FALSE)</f>
        <v>#REF!</v>
      </c>
      <c r="L51" s="339" t="e">
        <f>VLOOKUP($A51,SP!#REF!,L$3,FALSE)</f>
        <v>#REF!</v>
      </c>
      <c r="M51" s="308"/>
      <c r="N51" s="311"/>
    </row>
    <row r="52" spans="1:14" s="24" customFormat="1" ht="20.25" hidden="1" customHeight="1" x14ac:dyDescent="0.25">
      <c r="A52" s="252" t="s">
        <v>105</v>
      </c>
      <c r="B52" s="106"/>
      <c r="C52" s="42"/>
      <c r="D52" s="49"/>
      <c r="E52" s="43"/>
      <c r="F52" s="158"/>
      <c r="G52" s="335"/>
      <c r="H52" s="337"/>
      <c r="I52" s="314"/>
      <c r="J52" s="314"/>
      <c r="K52" s="339" t="e">
        <f>VLOOKUP($A52,SP!#REF!,K$3,FALSE)</f>
        <v>#REF!</v>
      </c>
      <c r="L52" s="339" t="e">
        <f>VLOOKUP($A52,SP!#REF!,L$3,FALSE)</f>
        <v>#REF!</v>
      </c>
      <c r="M52" s="308"/>
      <c r="N52" s="311"/>
    </row>
    <row r="53" spans="1:14" s="24" customFormat="1" ht="20.25" hidden="1" customHeight="1" x14ac:dyDescent="0.25">
      <c r="A53" s="252" t="s">
        <v>106</v>
      </c>
      <c r="B53" s="106"/>
      <c r="C53" s="42"/>
      <c r="D53" s="49"/>
      <c r="E53" s="43"/>
      <c r="F53" s="158"/>
      <c r="G53" s="335"/>
      <c r="H53" s="337"/>
      <c r="I53" s="314"/>
      <c r="J53" s="314"/>
      <c r="K53" s="339" t="e">
        <f>VLOOKUP($A53,SP!#REF!,K$3,FALSE)</f>
        <v>#REF!</v>
      </c>
      <c r="L53" s="339" t="e">
        <f>VLOOKUP($A53,SP!#REF!,L$3,FALSE)</f>
        <v>#REF!</v>
      </c>
      <c r="M53" s="308"/>
      <c r="N53" s="311"/>
    </row>
    <row r="54" spans="1:14" s="24" customFormat="1" ht="20.25" hidden="1" customHeight="1" x14ac:dyDescent="0.25">
      <c r="A54" s="252" t="s">
        <v>107</v>
      </c>
      <c r="B54" s="106"/>
      <c r="C54" s="42"/>
      <c r="D54" s="49"/>
      <c r="E54" s="43"/>
      <c r="F54" s="158"/>
      <c r="G54" s="335"/>
      <c r="H54" s="337"/>
      <c r="I54" s="315"/>
      <c r="J54" s="315"/>
      <c r="K54" s="339" t="e">
        <f>VLOOKUP($A54,SP!#REF!,K$3,FALSE)</f>
        <v>#REF!</v>
      </c>
      <c r="L54" s="339" t="e">
        <f>VLOOKUP($A54,SP!#REF!,L$3,FALSE)</f>
        <v>#REF!</v>
      </c>
      <c r="M54" s="308"/>
      <c r="N54" s="311"/>
    </row>
    <row r="55" spans="1:14" s="24" customFormat="1" ht="20.25" customHeight="1" x14ac:dyDescent="0.25">
      <c r="A55" s="24" t="s">
        <v>108</v>
      </c>
      <c r="B55" s="106"/>
      <c r="C55" s="35"/>
      <c r="D55" s="36"/>
      <c r="E55" s="37"/>
      <c r="F55" s="81"/>
      <c r="G55" s="347" t="s">
        <v>245</v>
      </c>
      <c r="H55" s="348" t="s">
        <v>297</v>
      </c>
      <c r="I55" s="313">
        <f>VLOOKUP($A55,'crediti e debiti'!$A$6:$F$189,I$3,FALSE)+VLOOKUP($A56,'crediti e debiti'!$A$6:$F$189,I$3,FALSE)</f>
        <v>2392.4699999999998</v>
      </c>
      <c r="J55" s="313">
        <f>VLOOKUP($A55,'crediti e debiti'!$A$6:$F$189,J$3,FALSE)+VLOOKUP($A56,'crediti e debiti'!$A$6:$F$189,J$3,FALSE)</f>
        <v>0</v>
      </c>
      <c r="K55" s="316">
        <f>VLOOKUP($A55,SP!$A$9:$C$444,K$3,FALSE)+VLOOKUP($A56,SP!$A$9:$C$444,K$3,FALSE)</f>
        <v>2392.4699999999998</v>
      </c>
      <c r="L55" s="307">
        <f>VLOOKUP($A55,SP!$A$9:$C$444,L$3,FALSE)+VLOOKUP($A56,SP!$A$9:$C$444,L$3,FALSE)</f>
        <v>2392.4699999999998</v>
      </c>
      <c r="M55" s="307">
        <f>K55-L55</f>
        <v>0</v>
      </c>
      <c r="N55" s="310">
        <f>IF(L55=0,"-    ",M55/L55)</f>
        <v>0</v>
      </c>
    </row>
    <row r="56" spans="1:14" s="24" customFormat="1" ht="20.25" hidden="1" customHeight="1" x14ac:dyDescent="0.25">
      <c r="A56" s="255" t="s">
        <v>424</v>
      </c>
      <c r="B56" s="106"/>
      <c r="C56" s="35"/>
      <c r="D56" s="36"/>
      <c r="E56" s="37"/>
      <c r="F56" s="81"/>
      <c r="G56" s="347"/>
      <c r="H56" s="348"/>
      <c r="I56" s="315"/>
      <c r="J56" s="315"/>
      <c r="K56" s="317"/>
      <c r="L56" s="309"/>
      <c r="M56" s="309"/>
      <c r="N56" s="312"/>
    </row>
    <row r="57" spans="1:14" s="24" customFormat="1" ht="20.25" customHeight="1" x14ac:dyDescent="0.25">
      <c r="A57" s="24" t="s">
        <v>425</v>
      </c>
      <c r="B57" s="106"/>
      <c r="C57" s="35"/>
      <c r="D57" s="36"/>
      <c r="E57" s="37"/>
      <c r="F57" s="52" t="s">
        <v>258</v>
      </c>
      <c r="G57" s="52" t="s">
        <v>298</v>
      </c>
      <c r="H57" s="267"/>
      <c r="I57" s="218">
        <f>VLOOKUP($A57,'crediti e debiti'!$A$6:$F$189,I$3,FALSE)</f>
        <v>0</v>
      </c>
      <c r="J57" s="218">
        <f>VLOOKUP($A57,'crediti e debiti'!$A$6:$F$189,J$3,FALSE)</f>
        <v>4474845.8099999996</v>
      </c>
      <c r="K57" s="254">
        <f>VLOOKUP($A57,SP!$A$9:$C$444,K$3,FALSE)</f>
        <v>4474845.8099999996</v>
      </c>
      <c r="L57" s="187">
        <f>VLOOKUP($A57,SP!$A$9:$C$444,L$3,FALSE)</f>
        <v>4092129.81</v>
      </c>
      <c r="M57" s="187">
        <f t="shared" ref="M57:M99" si="6">K57-L57</f>
        <v>382716</v>
      </c>
      <c r="N57" s="226">
        <f t="shared" ref="N57:N99" si="7">IF(L57=0,"-    ",M57/L57)</f>
        <v>9.4E-2</v>
      </c>
    </row>
    <row r="58" spans="1:14" s="24" customFormat="1" ht="20.25" customHeight="1" x14ac:dyDescent="0.25">
      <c r="A58" s="24" t="s">
        <v>426</v>
      </c>
      <c r="B58" s="106"/>
      <c r="C58" s="35"/>
      <c r="D58" s="36"/>
      <c r="E58" s="37"/>
      <c r="F58" s="52" t="s">
        <v>280</v>
      </c>
      <c r="G58" s="52" t="s">
        <v>299</v>
      </c>
      <c r="H58" s="38"/>
      <c r="I58" s="215">
        <f>SUM(I59:I62)</f>
        <v>0</v>
      </c>
      <c r="J58" s="215">
        <f>SUM(J59:J62)</f>
        <v>0</v>
      </c>
      <c r="K58" s="254">
        <f>VLOOKUP($A58,SP!$A$9:$C$444,K$3,FALSE)</f>
        <v>0</v>
      </c>
      <c r="L58" s="187">
        <f>VLOOKUP($A58,SP!$A$9:$C$444,L$3,FALSE)</f>
        <v>0</v>
      </c>
      <c r="M58" s="187">
        <f t="shared" si="6"/>
        <v>0</v>
      </c>
      <c r="N58" s="226" t="str">
        <f t="shared" si="7"/>
        <v xml:space="preserve">-    </v>
      </c>
    </row>
    <row r="59" spans="1:14" s="24" customFormat="1" ht="20.25" customHeight="1" x14ac:dyDescent="0.25">
      <c r="A59" s="24" t="s">
        <v>427</v>
      </c>
      <c r="B59" s="106"/>
      <c r="C59" s="35"/>
      <c r="D59" s="36"/>
      <c r="E59" s="37"/>
      <c r="F59" s="38"/>
      <c r="G59" s="38" t="s">
        <v>243</v>
      </c>
      <c r="H59" s="38" t="s">
        <v>300</v>
      </c>
      <c r="I59" s="218">
        <f>VLOOKUP($A59,'crediti e debiti'!$A$6:$F$189,I$3,FALSE)</f>
        <v>0</v>
      </c>
      <c r="J59" s="218">
        <f>VLOOKUP($A59,'crediti e debiti'!$A$6:$F$189,J$3,FALSE)</f>
        <v>0</v>
      </c>
      <c r="K59" s="254">
        <f>VLOOKUP($A59,SP!$A$9:$C$444,K$3,FALSE)</f>
        <v>0</v>
      </c>
      <c r="L59" s="187">
        <f>VLOOKUP($A59,SP!$A$9:$C$444,L$3,FALSE)</f>
        <v>0</v>
      </c>
      <c r="M59" s="187">
        <f t="shared" si="6"/>
        <v>0</v>
      </c>
      <c r="N59" s="226" t="str">
        <f t="shared" si="7"/>
        <v xml:space="preserve">-    </v>
      </c>
    </row>
    <row r="60" spans="1:14" s="24" customFormat="1" ht="20.25" customHeight="1" x14ac:dyDescent="0.25">
      <c r="A60" s="24" t="s">
        <v>428</v>
      </c>
      <c r="B60" s="106"/>
      <c r="C60" s="35"/>
      <c r="D60" s="36"/>
      <c r="E60" s="37"/>
      <c r="F60" s="38"/>
      <c r="G60" s="38" t="s">
        <v>245</v>
      </c>
      <c r="H60" s="38" t="s">
        <v>301</v>
      </c>
      <c r="I60" s="218">
        <f>VLOOKUP($A60,'crediti e debiti'!$A$6:$F$189,I$3,FALSE)</f>
        <v>0</v>
      </c>
      <c r="J60" s="218">
        <f>VLOOKUP($A60,'crediti e debiti'!$A$6:$F$189,J$3,FALSE)</f>
        <v>0</v>
      </c>
      <c r="K60" s="254">
        <f>VLOOKUP($A60,SP!$A$9:$C$444,K$3,FALSE)</f>
        <v>0</v>
      </c>
      <c r="L60" s="187">
        <f>VLOOKUP($A60,SP!$A$9:$C$444,L$3,FALSE)</f>
        <v>0</v>
      </c>
      <c r="M60" s="187">
        <f t="shared" si="6"/>
        <v>0</v>
      </c>
      <c r="N60" s="226" t="str">
        <f t="shared" si="7"/>
        <v xml:space="preserve">-    </v>
      </c>
    </row>
    <row r="61" spans="1:14" s="24" customFormat="1" ht="20.25" customHeight="1" x14ac:dyDescent="0.25">
      <c r="A61" s="24" t="s">
        <v>429</v>
      </c>
      <c r="B61" s="106"/>
      <c r="C61" s="42"/>
      <c r="D61" s="49"/>
      <c r="E61" s="43"/>
      <c r="F61" s="159"/>
      <c r="G61" s="159" t="s">
        <v>247</v>
      </c>
      <c r="H61" s="159" t="s">
        <v>302</v>
      </c>
      <c r="I61" s="218">
        <f>VLOOKUP($A61,'crediti e debiti'!$A$6:$F$189,I$3,FALSE)</f>
        <v>0</v>
      </c>
      <c r="J61" s="218">
        <f>VLOOKUP($A61,'crediti e debiti'!$A$6:$F$189,J$3,FALSE)</f>
        <v>0</v>
      </c>
      <c r="K61" s="254">
        <f>VLOOKUP($A61,SP!$A$9:$C$444,K$3,FALSE)</f>
        <v>0</v>
      </c>
      <c r="L61" s="187">
        <f>VLOOKUP($A61,SP!$A$9:$C$444,L$3,FALSE)</f>
        <v>0</v>
      </c>
      <c r="M61" s="187">
        <f t="shared" si="6"/>
        <v>0</v>
      </c>
      <c r="N61" s="226" t="str">
        <f t="shared" si="7"/>
        <v xml:space="preserve">-    </v>
      </c>
    </row>
    <row r="62" spans="1:14" s="24" customFormat="1" ht="20.25" customHeight="1" x14ac:dyDescent="0.25">
      <c r="A62" s="24" t="s">
        <v>430</v>
      </c>
      <c r="B62" s="106"/>
      <c r="C62" s="35"/>
      <c r="D62" s="36"/>
      <c r="E62" s="37"/>
      <c r="F62" s="38"/>
      <c r="G62" s="38" t="s">
        <v>249</v>
      </c>
      <c r="H62" s="38" t="s">
        <v>303</v>
      </c>
      <c r="I62" s="218">
        <f>VLOOKUP($A62,'crediti e debiti'!$A$6:$F$189,I$3,FALSE)</f>
        <v>0</v>
      </c>
      <c r="J62" s="218">
        <f>VLOOKUP($A62,'crediti e debiti'!$A$6:$F$189,J$3,FALSE)</f>
        <v>0</v>
      </c>
      <c r="K62" s="254">
        <f>VLOOKUP($A62,SP!$A$9:$C$444,K$3,FALSE)</f>
        <v>0</v>
      </c>
      <c r="L62" s="187">
        <f>VLOOKUP($A62,SP!$A$9:$C$444,L$3,FALSE)</f>
        <v>0</v>
      </c>
      <c r="M62" s="187">
        <f t="shared" si="6"/>
        <v>0</v>
      </c>
      <c r="N62" s="226" t="str">
        <f t="shared" si="7"/>
        <v xml:space="preserve">-    </v>
      </c>
    </row>
    <row r="63" spans="1:14" s="24" customFormat="1" ht="20.25" customHeight="1" x14ac:dyDescent="0.25">
      <c r="A63" s="24" t="s">
        <v>431</v>
      </c>
      <c r="B63" s="106"/>
      <c r="C63" s="82"/>
      <c r="D63" s="83"/>
      <c r="E63" s="84"/>
      <c r="F63" s="153" t="s">
        <v>282</v>
      </c>
      <c r="G63" s="153" t="s">
        <v>304</v>
      </c>
      <c r="H63" s="155"/>
      <c r="I63" s="218">
        <f>VLOOKUP($A63,'crediti e debiti'!$A$6:$F$189,I$3,FALSE)</f>
        <v>4240.75</v>
      </c>
      <c r="J63" s="218">
        <f>VLOOKUP($A63,'crediti e debiti'!$A$6:$F$189,J$3,FALSE)</f>
        <v>0</v>
      </c>
      <c r="K63" s="254">
        <f>VLOOKUP($A63,SP!$A$9:$C$444,K$3,FALSE)</f>
        <v>4240.75</v>
      </c>
      <c r="L63" s="187">
        <f>VLOOKUP($A63,SP!$A$9:$C$444,L$3,FALSE)</f>
        <v>3470.95</v>
      </c>
      <c r="M63" s="187">
        <f t="shared" si="6"/>
        <v>769.8</v>
      </c>
      <c r="N63" s="226">
        <f t="shared" si="7"/>
        <v>0.222</v>
      </c>
    </row>
    <row r="64" spans="1:14" s="24" customFormat="1" ht="20.25" customHeight="1" x14ac:dyDescent="0.25">
      <c r="A64" s="24" t="s">
        <v>109</v>
      </c>
      <c r="B64" s="106"/>
      <c r="C64" s="35"/>
      <c r="D64" s="36"/>
      <c r="E64" s="37" t="s">
        <v>245</v>
      </c>
      <c r="F64" s="38" t="s">
        <v>305</v>
      </c>
      <c r="G64" s="38"/>
      <c r="H64" s="38"/>
      <c r="I64" s="215">
        <f>I65+I77</f>
        <v>63345501.240000002</v>
      </c>
      <c r="J64" s="215">
        <f>J65+J77</f>
        <v>0</v>
      </c>
      <c r="K64" s="254">
        <f>VLOOKUP($A64,SP!$A$9:$C$444,K$3,FALSE)</f>
        <v>63345501.240000002</v>
      </c>
      <c r="L64" s="187">
        <f>VLOOKUP($A64,SP!$A$9:$C$444,L$3,FALSE)</f>
        <v>84798003.569999993</v>
      </c>
      <c r="M64" s="187">
        <f t="shared" si="6"/>
        <v>-21452502.329999998</v>
      </c>
      <c r="N64" s="226">
        <f t="shared" si="7"/>
        <v>-0.253</v>
      </c>
    </row>
    <row r="65" spans="1:16" s="24" customFormat="1" ht="20.25" customHeight="1" x14ac:dyDescent="0.25">
      <c r="B65" s="106"/>
      <c r="C65" s="164"/>
      <c r="D65" s="165"/>
      <c r="E65" s="166"/>
      <c r="F65" s="167" t="s">
        <v>256</v>
      </c>
      <c r="G65" s="167" t="s">
        <v>306</v>
      </c>
      <c r="H65" s="168"/>
      <c r="I65" s="216">
        <f>I66+I76</f>
        <v>25350262.039999999</v>
      </c>
      <c r="J65" s="216">
        <f>J66+J76</f>
        <v>0</v>
      </c>
      <c r="K65" s="197">
        <f>K66+K76</f>
        <v>25350262.039999999</v>
      </c>
      <c r="L65" s="197">
        <f>L66+L76</f>
        <v>44787869.380000003</v>
      </c>
      <c r="M65" s="199">
        <f t="shared" si="6"/>
        <v>-19437607.34</v>
      </c>
      <c r="N65" s="234">
        <f t="shared" si="7"/>
        <v>-0.434</v>
      </c>
    </row>
    <row r="66" spans="1:16" s="24" customFormat="1" ht="20.25" customHeight="1" x14ac:dyDescent="0.25">
      <c r="A66" s="24" t="s">
        <v>110</v>
      </c>
      <c r="B66" s="106"/>
      <c r="C66" s="42"/>
      <c r="D66" s="49"/>
      <c r="E66" s="43"/>
      <c r="F66" s="159"/>
      <c r="G66" s="159" t="s">
        <v>243</v>
      </c>
      <c r="H66" s="159" t="s">
        <v>307</v>
      </c>
      <c r="I66" s="215">
        <f>I67+I72+I73+I74</f>
        <v>25350262.039999999</v>
      </c>
      <c r="J66" s="215">
        <f>J67+J72+J73+J74</f>
        <v>0</v>
      </c>
      <c r="K66" s="254">
        <f>VLOOKUP($A66,SP!$A$9:$C$444,K$3,FALSE)</f>
        <v>25350262.039999999</v>
      </c>
      <c r="L66" s="187">
        <f>VLOOKUP($A66,SP!$A$9:$C$444,L$3,FALSE)</f>
        <v>44787869.380000003</v>
      </c>
      <c r="M66" s="187">
        <f t="shared" si="6"/>
        <v>-19437607.34</v>
      </c>
      <c r="N66" s="226">
        <f t="shared" si="7"/>
        <v>-0.434</v>
      </c>
    </row>
    <row r="67" spans="1:16" s="24" customFormat="1" ht="20.25" customHeight="1" x14ac:dyDescent="0.25">
      <c r="A67" s="24" t="s">
        <v>432</v>
      </c>
      <c r="B67" s="106"/>
      <c r="C67" s="67"/>
      <c r="D67" s="68"/>
      <c r="E67" s="69"/>
      <c r="F67" s="154"/>
      <c r="G67" s="154"/>
      <c r="H67" s="300" t="s">
        <v>308</v>
      </c>
      <c r="I67" s="313">
        <f>VLOOKUP($A67,'crediti e debiti'!$A$6:$F$189,I$3,FALSE)+VLOOKUP($A68,'crediti e debiti'!$A$6:$F$189,I$3,FALSE)+VLOOKUP($A69,'crediti e debiti'!$A$6:$F$189,I$3,FALSE)+VLOOKUP($A70,'crediti e debiti'!$A$6:$F$189,I$3,FALSE)+VLOOKUP($A71,'crediti e debiti'!$A$6:$F$189,I$3,FALSE)</f>
        <v>13201188.66</v>
      </c>
      <c r="J67" s="313">
        <f>VLOOKUP($A67,'crediti e debiti'!$A$6:$F$189,J$3,FALSE)+VLOOKUP($A68,'crediti e debiti'!$A$6:$F$189,J$3,FALSE)+VLOOKUP($A69,'crediti e debiti'!$A$6:$F$189,J$3,FALSE)+VLOOKUP($A70,'crediti e debiti'!$A$6:$F$189,J$3,FALSE)+VLOOKUP($A71,'crediti e debiti'!$A$6:$F$189,J$3,FALSE)</f>
        <v>0</v>
      </c>
      <c r="K67" s="303">
        <f>VLOOKUP($A67,SP!$A$9:$C$444,K$3,FALSE)+VLOOKUP($A68,SP!$A$9:$C$444,K$3,FALSE)+VLOOKUP($A69,SP!$A$9:$C$444,K$3,FALSE)+VLOOKUP($A70,SP!$A$9:$C$444,K$3,FALSE)+VLOOKUP($A71,SP!$A$9:$C$444,K$3,FALSE)</f>
        <v>13201188.66</v>
      </c>
      <c r="L67" s="306">
        <f>VLOOKUP($A67,SP!$A$9:$C$444,L$3,FALSE)+VLOOKUP($A68,SP!$A$9:$C$444,L$3,FALSE)+VLOOKUP($A69,SP!$A$9:$C$444,L$3,FALSE)+VLOOKUP($A70,SP!$A$9:$C$444,L$3,FALSE)+VLOOKUP($A71,SP!$A$9:$C$444,L$3,FALSE)</f>
        <v>38027981.840000004</v>
      </c>
      <c r="M67" s="307">
        <f t="shared" si="6"/>
        <v>-24826793.18</v>
      </c>
      <c r="N67" s="310">
        <f t="shared" si="7"/>
        <v>-0.65300000000000002</v>
      </c>
    </row>
    <row r="68" spans="1:16" s="24" customFormat="1" ht="20.25" hidden="1" customHeight="1" x14ac:dyDescent="0.25">
      <c r="A68" s="24" t="s">
        <v>433</v>
      </c>
      <c r="B68" s="106"/>
      <c r="C68" s="42"/>
      <c r="D68" s="49"/>
      <c r="E68" s="43"/>
      <c r="F68" s="159"/>
      <c r="G68" s="159"/>
      <c r="H68" s="301"/>
      <c r="I68" s="314"/>
      <c r="J68" s="314"/>
      <c r="K68" s="304"/>
      <c r="L68" s="306"/>
      <c r="M68" s="308"/>
      <c r="N68" s="311"/>
    </row>
    <row r="69" spans="1:16" s="24" customFormat="1" ht="20.25" hidden="1" customHeight="1" x14ac:dyDescent="0.25">
      <c r="A69" s="24" t="s">
        <v>434</v>
      </c>
      <c r="B69" s="106"/>
      <c r="C69" s="42"/>
      <c r="D69" s="49"/>
      <c r="E69" s="43"/>
      <c r="F69" s="159"/>
      <c r="G69" s="159"/>
      <c r="H69" s="301"/>
      <c r="I69" s="314"/>
      <c r="J69" s="314"/>
      <c r="K69" s="304"/>
      <c r="L69" s="306"/>
      <c r="M69" s="308"/>
      <c r="N69" s="311"/>
    </row>
    <row r="70" spans="1:16" s="24" customFormat="1" ht="20.25" hidden="1" customHeight="1" x14ac:dyDescent="0.25">
      <c r="A70" s="24" t="s">
        <v>435</v>
      </c>
      <c r="B70" s="106"/>
      <c r="C70" s="42"/>
      <c r="D70" s="49"/>
      <c r="E70" s="43"/>
      <c r="F70" s="159"/>
      <c r="G70" s="159"/>
      <c r="H70" s="301"/>
      <c r="I70" s="314"/>
      <c r="J70" s="314"/>
      <c r="K70" s="304"/>
      <c r="L70" s="306"/>
      <c r="M70" s="308"/>
      <c r="N70" s="311"/>
    </row>
    <row r="71" spans="1:16" s="24" customFormat="1" ht="20.25" hidden="1" customHeight="1" x14ac:dyDescent="0.25">
      <c r="A71" s="255" t="s">
        <v>441</v>
      </c>
      <c r="B71" s="106"/>
      <c r="C71" s="42"/>
      <c r="D71" s="49"/>
      <c r="E71" s="43"/>
      <c r="F71" s="248"/>
      <c r="G71" s="248"/>
      <c r="H71" s="302"/>
      <c r="I71" s="315"/>
      <c r="J71" s="315"/>
      <c r="K71" s="305"/>
      <c r="L71" s="306"/>
      <c r="M71" s="309"/>
      <c r="N71" s="312"/>
    </row>
    <row r="72" spans="1:16" s="24" customFormat="1" ht="20.25" customHeight="1" x14ac:dyDescent="0.25">
      <c r="A72" s="24" t="s">
        <v>436</v>
      </c>
      <c r="B72" s="106"/>
      <c r="C72" s="35"/>
      <c r="D72" s="36"/>
      <c r="E72" s="37"/>
      <c r="F72" s="38"/>
      <c r="G72" s="38"/>
      <c r="H72" s="150" t="s">
        <v>309</v>
      </c>
      <c r="I72" s="218">
        <f>VLOOKUP($A72,'crediti e debiti'!$A$6:$F$189,I$3,FALSE)</f>
        <v>11152496.949999999</v>
      </c>
      <c r="J72" s="218">
        <f>VLOOKUP($A72,'crediti e debiti'!$A$6:$F$189,J$3,FALSE)</f>
        <v>0</v>
      </c>
      <c r="K72" s="254">
        <f>VLOOKUP($A72,SP!$A$9:$C$444,K$3,FALSE)</f>
        <v>11152496.949999999</v>
      </c>
      <c r="L72" s="187">
        <f>VLOOKUP($A72,SP!$A$9:$C$444,L$3,FALSE)</f>
        <v>5456237.0899999999</v>
      </c>
      <c r="M72" s="187">
        <f t="shared" si="6"/>
        <v>5696259.8600000003</v>
      </c>
      <c r="N72" s="226">
        <f t="shared" si="7"/>
        <v>1.044</v>
      </c>
    </row>
    <row r="73" spans="1:16" s="24" customFormat="1" ht="20.25" customHeight="1" x14ac:dyDescent="0.25">
      <c r="A73" s="24" t="s">
        <v>437</v>
      </c>
      <c r="B73" s="106"/>
      <c r="C73" s="35"/>
      <c r="D73" s="36"/>
      <c r="E73" s="37"/>
      <c r="F73" s="38"/>
      <c r="G73" s="38"/>
      <c r="H73" s="150" t="s">
        <v>310</v>
      </c>
      <c r="I73" s="218">
        <f>VLOOKUP($A73,'crediti e debiti'!$A$6:$F$189,I$3,FALSE)</f>
        <v>0</v>
      </c>
      <c r="J73" s="218">
        <f>VLOOKUP($A73,'crediti e debiti'!$A$6:$F$189,J$3,FALSE)</f>
        <v>0</v>
      </c>
      <c r="K73" s="254">
        <f>VLOOKUP($A73,SP!$A$9:$C$444,K$3,FALSE)</f>
        <v>0</v>
      </c>
      <c r="L73" s="187">
        <f>VLOOKUP($A73,SP!$A$9:$C$444,L$3,FALSE)</f>
        <v>1985.12</v>
      </c>
      <c r="M73" s="187">
        <f t="shared" si="6"/>
        <v>-1985.12</v>
      </c>
      <c r="N73" s="226">
        <f t="shared" si="7"/>
        <v>-1</v>
      </c>
      <c r="P73" s="223"/>
    </row>
    <row r="74" spans="1:16" s="27" customFormat="1" ht="20.25" customHeight="1" x14ac:dyDescent="0.25">
      <c r="A74" s="27" t="s">
        <v>438</v>
      </c>
      <c r="B74" s="113"/>
      <c r="C74" s="85"/>
      <c r="D74" s="86"/>
      <c r="E74" s="87"/>
      <c r="F74" s="158"/>
      <c r="G74" s="158"/>
      <c r="H74" s="300" t="s">
        <v>311</v>
      </c>
      <c r="I74" s="313">
        <f>VLOOKUP($A74,'crediti e debiti'!$A$6:$F$189,I$3,FALSE)+VLOOKUP($A75,'crediti e debiti'!$A$6:$F$189,I$3,FALSE)</f>
        <v>996576.43</v>
      </c>
      <c r="J74" s="313">
        <f>VLOOKUP($A74,'crediti e debiti'!$A$6:$F$189,J$3,FALSE)+VLOOKUP($A75,'crediti e debiti'!$A$6:$F$189,J$3,FALSE)</f>
        <v>0</v>
      </c>
      <c r="K74" s="316">
        <f>VLOOKUP($A74,SP!$A$9:$C$444,K$3,FALSE)+VLOOKUP($A75,SP!$A$9:$C$444,K$3,FALSE)</f>
        <v>996576.43</v>
      </c>
      <c r="L74" s="307">
        <f>VLOOKUP($A74,SP!$A$9:$C$444,L$3,FALSE)+VLOOKUP($A75,SP!$A$9:$C$444,L$3,FALSE)</f>
        <v>1301665.33</v>
      </c>
      <c r="M74" s="318">
        <f t="shared" si="6"/>
        <v>-305088.90000000002</v>
      </c>
      <c r="N74" s="298">
        <f t="shared" si="7"/>
        <v>-0.23400000000000001</v>
      </c>
    </row>
    <row r="75" spans="1:16" s="27" customFormat="1" ht="20.25" hidden="1" customHeight="1" x14ac:dyDescent="0.25">
      <c r="A75" s="255" t="s">
        <v>439</v>
      </c>
      <c r="B75" s="113"/>
      <c r="C75" s="85"/>
      <c r="D75" s="86"/>
      <c r="E75" s="87"/>
      <c r="F75" s="247"/>
      <c r="G75" s="247"/>
      <c r="H75" s="302"/>
      <c r="I75" s="315"/>
      <c r="J75" s="315"/>
      <c r="K75" s="317"/>
      <c r="L75" s="309"/>
      <c r="M75" s="319"/>
      <c r="N75" s="299"/>
    </row>
    <row r="76" spans="1:16" s="24" customFormat="1" ht="20.25" customHeight="1" x14ac:dyDescent="0.25">
      <c r="A76" s="24" t="s">
        <v>440</v>
      </c>
      <c r="B76" s="106"/>
      <c r="C76" s="35"/>
      <c r="D76" s="36"/>
      <c r="E76" s="37"/>
      <c r="F76" s="38"/>
      <c r="G76" s="38" t="s">
        <v>245</v>
      </c>
      <c r="H76" s="38" t="s">
        <v>312</v>
      </c>
      <c r="I76" s="218">
        <f>VLOOKUP($A76,'crediti e debiti'!$A$6:$F$189,I$3,FALSE)</f>
        <v>0</v>
      </c>
      <c r="J76" s="218">
        <f>VLOOKUP($A76,'crediti e debiti'!$A$6:$F$189,J$3,FALSE)</f>
        <v>0</v>
      </c>
      <c r="K76" s="254">
        <f>VLOOKUP($A76,SP!$A$9:$C$444,K$3,FALSE)</f>
        <v>0</v>
      </c>
      <c r="L76" s="187">
        <f>VLOOKUP($A76,SP!$A$9:$C$444,L$3,FALSE)</f>
        <v>0</v>
      </c>
      <c r="M76" s="187">
        <f t="shared" si="6"/>
        <v>0</v>
      </c>
      <c r="N76" s="226" t="str">
        <f t="shared" si="7"/>
        <v xml:space="preserve">-    </v>
      </c>
    </row>
    <row r="77" spans="1:16" s="24" customFormat="1" ht="20.25" customHeight="1" x14ac:dyDescent="0.25">
      <c r="A77" s="24" t="s">
        <v>111</v>
      </c>
      <c r="B77" s="106"/>
      <c r="C77" s="42"/>
      <c r="D77" s="49"/>
      <c r="E77" s="43"/>
      <c r="F77" s="152" t="s">
        <v>258</v>
      </c>
      <c r="G77" s="152" t="s">
        <v>313</v>
      </c>
      <c r="H77" s="159"/>
      <c r="I77" s="218">
        <f>VLOOKUP($A77,'crediti e debiti'!$A$6:$F$189,I$3,FALSE)</f>
        <v>37995239.200000003</v>
      </c>
      <c r="J77" s="218">
        <f>VLOOKUP($A77,'crediti e debiti'!$A$6:$F$189,J$3,FALSE)</f>
        <v>0</v>
      </c>
      <c r="K77" s="254">
        <f>VLOOKUP($A77,SP!$A$9:$C$444,K$3,FALSE)</f>
        <v>37995239.200000003</v>
      </c>
      <c r="L77" s="187">
        <f>VLOOKUP($A77,SP!$A$9:$C$444,L$3,FALSE)</f>
        <v>40010134.189999998</v>
      </c>
      <c r="M77" s="188">
        <f t="shared" si="6"/>
        <v>-2014894.99</v>
      </c>
      <c r="N77" s="227">
        <f t="shared" si="7"/>
        <v>-0.05</v>
      </c>
    </row>
    <row r="78" spans="1:16" s="24" customFormat="1" ht="20.25" customHeight="1" x14ac:dyDescent="0.25">
      <c r="A78" s="24" t="s">
        <v>112</v>
      </c>
      <c r="B78" s="106"/>
      <c r="C78" s="35"/>
      <c r="D78" s="36"/>
      <c r="E78" s="37"/>
      <c r="F78" s="52"/>
      <c r="G78" s="38" t="s">
        <v>243</v>
      </c>
      <c r="H78" s="81" t="s">
        <v>314</v>
      </c>
      <c r="I78" s="218">
        <f>VLOOKUP($A78,'crediti e debiti'!$A$6:$F$189,I$3,FALSE)</f>
        <v>37995239.200000003</v>
      </c>
      <c r="J78" s="218">
        <f>VLOOKUP($A78,'crediti e debiti'!$A$6:$F$189,J$3,FALSE)</f>
        <v>0</v>
      </c>
      <c r="K78" s="254">
        <f>VLOOKUP($A78,SP!$A$9:$C$444,K$3,FALSE)</f>
        <v>37995239.200000003</v>
      </c>
      <c r="L78" s="187">
        <f>VLOOKUP($A78,SP!$A$9:$C$444,L$3,FALSE)</f>
        <v>40010134.189999998</v>
      </c>
      <c r="M78" s="188">
        <f t="shared" si="6"/>
        <v>-2014894.99</v>
      </c>
      <c r="N78" s="227">
        <f t="shared" si="7"/>
        <v>-0.05</v>
      </c>
    </row>
    <row r="79" spans="1:16" s="24" customFormat="1" ht="20.25" customHeight="1" x14ac:dyDescent="0.25">
      <c r="A79" s="24" t="s">
        <v>620</v>
      </c>
      <c r="B79" s="106"/>
      <c r="C79" s="42"/>
      <c r="D79" s="49"/>
      <c r="E79" s="43"/>
      <c r="F79" s="152"/>
      <c r="G79" s="159" t="s">
        <v>245</v>
      </c>
      <c r="H79" s="158" t="s">
        <v>315</v>
      </c>
      <c r="I79" s="218">
        <f>VLOOKUP($A79,'crediti e debiti'!$A$6:$F$189,I$3,FALSE)</f>
        <v>0</v>
      </c>
      <c r="J79" s="218">
        <f>VLOOKUP($A79,'crediti e debiti'!$A$6:$F$189,J$3,FALSE)</f>
        <v>0</v>
      </c>
      <c r="K79" s="254">
        <f>VLOOKUP($A79,SP!$A$9:$C$444,K$3,FALSE)</f>
        <v>0</v>
      </c>
      <c r="L79" s="187">
        <f>VLOOKUP($A79,SP!$A$9:$C$444,L$3,FALSE)</f>
        <v>0</v>
      </c>
      <c r="M79" s="188">
        <f t="shared" si="6"/>
        <v>0</v>
      </c>
      <c r="N79" s="227" t="str">
        <f t="shared" si="7"/>
        <v xml:space="preserve">-    </v>
      </c>
    </row>
    <row r="80" spans="1:16" s="24" customFormat="1" ht="20.25" customHeight="1" x14ac:dyDescent="0.25">
      <c r="A80" s="24" t="s">
        <v>113</v>
      </c>
      <c r="B80" s="106"/>
      <c r="C80" s="67"/>
      <c r="D80" s="68"/>
      <c r="E80" s="69"/>
      <c r="F80" s="151"/>
      <c r="G80" s="336" t="s">
        <v>247</v>
      </c>
      <c r="H80" s="334" t="s">
        <v>316</v>
      </c>
      <c r="I80" s="313">
        <f>VLOOKUP($A80,'crediti e debiti'!$A$6:$F$189,I$3,FALSE)+VLOOKUP($A81,'crediti e debiti'!$A$6:$F$189,I$3,FALSE)</f>
        <v>0</v>
      </c>
      <c r="J80" s="313">
        <f>VLOOKUP($A80,'crediti e debiti'!$A$6:$F$189,J$3,FALSE)+VLOOKUP($A81,'crediti e debiti'!$A$6:$F$189,J$3,FALSE)</f>
        <v>0</v>
      </c>
      <c r="K80" s="338">
        <f>VLOOKUP($A80,SP!$A$9:$C$444,K$3,FALSE)+VLOOKUP($A81,SP!$A$9:$C$444,K$3,FALSE)</f>
        <v>0</v>
      </c>
      <c r="L80" s="338">
        <f>VLOOKUP($A80,SP!$A$9:$C$444,L$3,FALSE)+VLOOKUP($A81,SP!$A$9:$C$444,L$3,FALSE)</f>
        <v>0</v>
      </c>
      <c r="M80" s="343">
        <f t="shared" si="6"/>
        <v>0</v>
      </c>
      <c r="N80" s="345" t="str">
        <f t="shared" si="7"/>
        <v xml:space="preserve">-    </v>
      </c>
    </row>
    <row r="81" spans="1:14" s="24" customFormat="1" ht="20.25" hidden="1" customHeight="1" x14ac:dyDescent="0.25">
      <c r="A81" s="24" t="s">
        <v>443</v>
      </c>
      <c r="B81" s="106"/>
      <c r="C81" s="42"/>
      <c r="D81" s="49"/>
      <c r="E81" s="43"/>
      <c r="F81" s="152"/>
      <c r="G81" s="340"/>
      <c r="H81" s="341"/>
      <c r="I81" s="315" t="e">
        <f>VLOOKUP($A81,'crediti e debiti'!$A$8:$D$13,2,FALSE)</f>
        <v>#N/A</v>
      </c>
      <c r="J81" s="315" t="e">
        <f>VLOOKUP($A81,'crediti e debiti'!$A$8:$D$13,2,FALSE)</f>
        <v>#N/A</v>
      </c>
      <c r="K81" s="342">
        <f>VLOOKUP($A81,SP!$A$9:$C$444,K$3,FALSE)</f>
        <v>0</v>
      </c>
      <c r="L81" s="342">
        <f>VLOOKUP($A81,SP!$A$9:$C$444,L$3,FALSE)</f>
        <v>0</v>
      </c>
      <c r="M81" s="344"/>
      <c r="N81" s="346"/>
    </row>
    <row r="82" spans="1:14" s="24" customFormat="1" ht="20.25" customHeight="1" x14ac:dyDescent="0.25">
      <c r="A82" s="24" t="s">
        <v>444</v>
      </c>
      <c r="B82" s="106"/>
      <c r="C82" s="35"/>
      <c r="D82" s="36"/>
      <c r="E82" s="37"/>
      <c r="F82" s="52"/>
      <c r="G82" s="38" t="s">
        <v>249</v>
      </c>
      <c r="H82" s="88" t="s">
        <v>317</v>
      </c>
      <c r="I82" s="218">
        <f>VLOOKUP($A82,'crediti e debiti'!$A$6:$F$189,I$3,FALSE)</f>
        <v>0</v>
      </c>
      <c r="J82" s="218">
        <f>VLOOKUP($A82,'crediti e debiti'!$A$6:$F$189,J$3,FALSE)</f>
        <v>0</v>
      </c>
      <c r="K82" s="193">
        <f>VLOOKUP($A82,SP!$A$9:$C$444,K$3,FALSE)</f>
        <v>0</v>
      </c>
      <c r="L82" s="187">
        <f>VLOOKUP($A82,SP!$A$9:$C$444,L$3,FALSE)</f>
        <v>0</v>
      </c>
      <c r="M82" s="188">
        <f t="shared" si="6"/>
        <v>0</v>
      </c>
      <c r="N82" s="227" t="str">
        <f t="shared" si="7"/>
        <v xml:space="preserve">-    </v>
      </c>
    </row>
    <row r="83" spans="1:14" s="24" customFormat="1" ht="20.25" customHeight="1" x14ac:dyDescent="0.25">
      <c r="A83" s="24" t="s">
        <v>114</v>
      </c>
      <c r="B83" s="106"/>
      <c r="C83" s="35"/>
      <c r="D83" s="36"/>
      <c r="E83" s="37" t="s">
        <v>247</v>
      </c>
      <c r="F83" s="38" t="s">
        <v>318</v>
      </c>
      <c r="G83" s="38"/>
      <c r="H83" s="38"/>
      <c r="I83" s="218">
        <f>VLOOKUP($A83,'crediti e debiti'!$A$6:$F$189,I$3,FALSE)</f>
        <v>670424.59</v>
      </c>
      <c r="J83" s="218">
        <f>VLOOKUP($A83,'crediti e debiti'!$A$6:$F$189,J$3,FALSE)</f>
        <v>0</v>
      </c>
      <c r="K83" s="193">
        <f>VLOOKUP($A83,SP!$A$9:$C$444,K$3,FALSE)</f>
        <v>670424.59</v>
      </c>
      <c r="L83" s="187">
        <f>VLOOKUP($A83,SP!$A$9:$C$444,L$3,FALSE)</f>
        <v>990656.12</v>
      </c>
      <c r="M83" s="187">
        <f t="shared" si="6"/>
        <v>-320231.53000000003</v>
      </c>
      <c r="N83" s="226">
        <f t="shared" si="7"/>
        <v>-0.32300000000000001</v>
      </c>
    </row>
    <row r="84" spans="1:14" s="24" customFormat="1" ht="20.25" customHeight="1" x14ac:dyDescent="0.25">
      <c r="A84" s="24" t="s">
        <v>115</v>
      </c>
      <c r="B84" s="106"/>
      <c r="C84" s="42"/>
      <c r="D84" s="49"/>
      <c r="E84" s="43" t="s">
        <v>249</v>
      </c>
      <c r="F84" s="159" t="s">
        <v>319</v>
      </c>
      <c r="G84" s="159"/>
      <c r="H84" s="159"/>
      <c r="I84" s="218">
        <f>VLOOKUP($A84,'crediti e debiti'!$A$6:$F$189,I$3,FALSE)</f>
        <v>554107.13</v>
      </c>
      <c r="J84" s="218">
        <f>VLOOKUP($A84,'crediti e debiti'!$A$6:$F$189,J$3,FALSE)</f>
        <v>0</v>
      </c>
      <c r="K84" s="193">
        <f>VLOOKUP($A84,SP!$A$9:$C$444,K$3,FALSE)</f>
        <v>554107.13</v>
      </c>
      <c r="L84" s="187">
        <f>VLOOKUP($A84,SP!$A$9:$C$444,L$3,FALSE)</f>
        <v>430117.38</v>
      </c>
      <c r="M84" s="187">
        <f t="shared" si="6"/>
        <v>123989.75</v>
      </c>
      <c r="N84" s="226">
        <f t="shared" si="7"/>
        <v>0.28799999999999998</v>
      </c>
    </row>
    <row r="85" spans="1:14" s="24" customFormat="1" ht="20.25" customHeight="1" x14ac:dyDescent="0.25">
      <c r="A85" s="24" t="s">
        <v>116</v>
      </c>
      <c r="B85" s="106"/>
      <c r="C85" s="67"/>
      <c r="D85" s="68"/>
      <c r="E85" s="69"/>
      <c r="F85" s="352" t="s">
        <v>256</v>
      </c>
      <c r="G85" s="352" t="s">
        <v>320</v>
      </c>
      <c r="H85" s="352"/>
      <c r="I85" s="313">
        <f>VLOOKUP($A85,'crediti e debiti'!$A$6:$F$189,I$3,FALSE)+VLOOKUP($A86,'crediti e debiti'!$A$6:$F$189,I$3,FALSE)</f>
        <v>491546.8</v>
      </c>
      <c r="J85" s="313">
        <f>VLOOKUP($A85,'crediti e debiti'!$A$6:$F$189,J$3,FALSE)+VLOOKUP($A86,'crediti e debiti'!$A$6:$F$189,J$3,FALSE)</f>
        <v>0</v>
      </c>
      <c r="K85" s="338">
        <f>VLOOKUP($A85,SP!$A$9:$C$444,K$3,FALSE)+VLOOKUP($A86,SP!$A$9:$C$444,K$3,FALSE)</f>
        <v>491546.8</v>
      </c>
      <c r="L85" s="338">
        <f>VLOOKUP($A85,SP!$A$9:$C$444,L$3,FALSE)+VLOOKUP($A86,SP!$A$9:$C$444,L$3,FALSE)</f>
        <v>373328.57</v>
      </c>
      <c r="M85" s="343">
        <f t="shared" si="6"/>
        <v>118218.23</v>
      </c>
      <c r="N85" s="345">
        <f t="shared" si="7"/>
        <v>0.317</v>
      </c>
    </row>
    <row r="86" spans="1:14" s="24" customFormat="1" ht="20.25" hidden="1" customHeight="1" x14ac:dyDescent="0.25">
      <c r="A86" s="255" t="s">
        <v>622</v>
      </c>
      <c r="B86" s="106"/>
      <c r="C86" s="42"/>
      <c r="D86" s="49"/>
      <c r="E86" s="43"/>
      <c r="F86" s="354"/>
      <c r="G86" s="354"/>
      <c r="H86" s="354"/>
      <c r="I86" s="315" t="e">
        <f>VLOOKUP($A86,'crediti e debiti'!$A$8:$D$13,2,FALSE)</f>
        <v>#N/A</v>
      </c>
      <c r="J86" s="315" t="e">
        <f>VLOOKUP($A86,'crediti e debiti'!$A$8:$D$13,2,FALSE)</f>
        <v>#N/A</v>
      </c>
      <c r="K86" s="342">
        <f>VLOOKUP($A86,SP!$A$9:$C$444,K$3,FALSE)</f>
        <v>0</v>
      </c>
      <c r="L86" s="342">
        <f>VLOOKUP($A86,SP!$A$9:$C$444,L$3,FALSE)</f>
        <v>0</v>
      </c>
      <c r="M86" s="344"/>
      <c r="N86" s="346"/>
    </row>
    <row r="87" spans="1:14" s="24" customFormat="1" ht="20.25" customHeight="1" x14ac:dyDescent="0.25">
      <c r="A87" s="24" t="s">
        <v>448</v>
      </c>
      <c r="B87" s="106"/>
      <c r="C87" s="35"/>
      <c r="D87" s="36"/>
      <c r="E87" s="37"/>
      <c r="F87" s="52" t="s">
        <v>258</v>
      </c>
      <c r="G87" s="52" t="s">
        <v>321</v>
      </c>
      <c r="H87" s="38"/>
      <c r="I87" s="218">
        <f>VLOOKUP($A87,'crediti e debiti'!$A$6:$F$189,I$3,FALSE)</f>
        <v>62560.33</v>
      </c>
      <c r="J87" s="218">
        <f>VLOOKUP($A87,'crediti e debiti'!$A$6:$F$189,J$3,FALSE)</f>
        <v>0</v>
      </c>
      <c r="K87" s="193">
        <f>VLOOKUP($A87,SP!$A$9:$C$444,K$3,FALSE)</f>
        <v>62560.33</v>
      </c>
      <c r="L87" s="187">
        <f>VLOOKUP($A87,SP!$A$9:$C$444,L$3,FALSE)</f>
        <v>56788.81</v>
      </c>
      <c r="M87" s="188">
        <f t="shared" si="6"/>
        <v>5771.52</v>
      </c>
      <c r="N87" s="227">
        <f t="shared" si="7"/>
        <v>0.10199999999999999</v>
      </c>
    </row>
    <row r="88" spans="1:14" s="24" customFormat="1" ht="20.25" customHeight="1" x14ac:dyDescent="0.25">
      <c r="A88" s="24" t="s">
        <v>121</v>
      </c>
      <c r="B88" s="106"/>
      <c r="C88" s="78"/>
      <c r="D88" s="36"/>
      <c r="E88" s="89" t="s">
        <v>251</v>
      </c>
      <c r="F88" s="361" t="s">
        <v>322</v>
      </c>
      <c r="G88" s="361"/>
      <c r="H88" s="361"/>
      <c r="I88" s="218">
        <f>VLOOKUP($A88,'crediti e debiti'!$A$6:$F$189,I$3,FALSE)</f>
        <v>165948.06</v>
      </c>
      <c r="J88" s="218">
        <f>VLOOKUP($A88,'crediti e debiti'!$A$6:$F$189,J$3,FALSE)</f>
        <v>0</v>
      </c>
      <c r="K88" s="193">
        <f>VLOOKUP($A88,SP!$A$9:$C$444,K$3,FALSE)</f>
        <v>165948.06</v>
      </c>
      <c r="L88" s="187">
        <f>VLOOKUP($A88,SP!$A$9:$C$444,L$3,FALSE)</f>
        <v>165948.06</v>
      </c>
      <c r="M88" s="188">
        <f t="shared" si="6"/>
        <v>0</v>
      </c>
      <c r="N88" s="227">
        <f t="shared" si="7"/>
        <v>0</v>
      </c>
    </row>
    <row r="89" spans="1:14" s="24" customFormat="1" ht="20.25" customHeight="1" x14ac:dyDescent="0.25">
      <c r="A89" s="24" t="s">
        <v>125</v>
      </c>
      <c r="B89" s="118"/>
      <c r="C89" s="75"/>
      <c r="D89" s="49"/>
      <c r="E89" s="87" t="s">
        <v>266</v>
      </c>
      <c r="F89" s="159" t="s">
        <v>323</v>
      </c>
      <c r="G89" s="43"/>
      <c r="H89" s="159"/>
      <c r="I89" s="218">
        <f>VLOOKUP($A89,'crediti e debiti'!$A$6:$F$189,I$3,FALSE)</f>
        <v>33554.06</v>
      </c>
      <c r="J89" s="218">
        <f>VLOOKUP($A89,'crediti e debiti'!$A$6:$F$189,J$3,FALSE)</f>
        <v>0</v>
      </c>
      <c r="K89" s="193">
        <f>VLOOKUP($A89,SP!$A$9:$C$444,K$3,FALSE)</f>
        <v>33554.06</v>
      </c>
      <c r="L89" s="187">
        <f>VLOOKUP($A89,SP!$A$9:$C$444,L$3,FALSE)</f>
        <v>295788.44</v>
      </c>
      <c r="M89" s="187">
        <f t="shared" si="6"/>
        <v>-262234.38</v>
      </c>
      <c r="N89" s="226">
        <f t="shared" si="7"/>
        <v>-0.88700000000000001</v>
      </c>
    </row>
    <row r="90" spans="1:14" s="24" customFormat="1" ht="20.25" customHeight="1" thickBot="1" x14ac:dyDescent="0.3">
      <c r="A90" s="24" t="s">
        <v>126</v>
      </c>
      <c r="B90" s="118"/>
      <c r="C90" s="78"/>
      <c r="D90" s="36"/>
      <c r="E90" s="89" t="s">
        <v>268</v>
      </c>
      <c r="F90" s="38" t="s">
        <v>324</v>
      </c>
      <c r="G90" s="37"/>
      <c r="H90" s="38"/>
      <c r="I90" s="266">
        <f>VLOOKUP($A90,'crediti e debiti'!$A$6:$F$189,I$3,FALSE)</f>
        <v>8560771.7699999996</v>
      </c>
      <c r="J90" s="266">
        <f>VLOOKUP($A90,'crediti e debiti'!$A$6:$F$189,J$3,FALSE)</f>
        <v>0</v>
      </c>
      <c r="K90" s="193">
        <f>VLOOKUP($A90,SP!$A$9:$C$444,K$3,FALSE)</f>
        <v>8560771.7699999996</v>
      </c>
      <c r="L90" s="187">
        <f>VLOOKUP($A90,SP!$A$9:$C$444,L$3,FALSE)</f>
        <v>9024910.2599999998</v>
      </c>
      <c r="M90" s="188">
        <f t="shared" si="6"/>
        <v>-464138.49</v>
      </c>
      <c r="N90" s="227">
        <f t="shared" si="7"/>
        <v>-5.0999999999999997E-2</v>
      </c>
    </row>
    <row r="91" spans="1:14" s="23" customFormat="1" ht="20.25" customHeight="1" x14ac:dyDescent="0.25">
      <c r="A91" s="23" t="s">
        <v>133</v>
      </c>
      <c r="B91" s="130"/>
      <c r="C91" s="33" t="s">
        <v>276</v>
      </c>
      <c r="D91" s="34" t="s">
        <v>325</v>
      </c>
      <c r="E91" s="34"/>
      <c r="F91" s="34"/>
      <c r="G91" s="34"/>
      <c r="H91" s="34"/>
      <c r="I91" s="90"/>
      <c r="J91" s="91"/>
      <c r="K91" s="186">
        <f>VLOOKUP($A91,SP!$A$9:$C$444,K$3,FALSE)</f>
        <v>0</v>
      </c>
      <c r="L91" s="186">
        <f>VLOOKUP($A91,SP!$A$9:$C$444,L$3,FALSE)</f>
        <v>0</v>
      </c>
      <c r="M91" s="186">
        <f t="shared" si="6"/>
        <v>0</v>
      </c>
      <c r="N91" s="225" t="str">
        <f t="shared" si="7"/>
        <v xml:space="preserve">-    </v>
      </c>
    </row>
    <row r="92" spans="1:14" s="24" customFormat="1" ht="20.25" customHeight="1" x14ac:dyDescent="0.25">
      <c r="A92" s="24" t="s">
        <v>134</v>
      </c>
      <c r="B92" s="106"/>
      <c r="C92" s="35"/>
      <c r="D92" s="36"/>
      <c r="E92" s="37" t="s">
        <v>243</v>
      </c>
      <c r="F92" s="38" t="s">
        <v>326</v>
      </c>
      <c r="G92" s="38"/>
      <c r="H92" s="38"/>
      <c r="I92" s="39"/>
      <c r="J92" s="40"/>
      <c r="K92" s="187">
        <f>VLOOKUP($A92,SP!$A$9:$C$444,K$3,FALSE)</f>
        <v>0</v>
      </c>
      <c r="L92" s="187">
        <f>VLOOKUP($A92,SP!$A$9:$C$444,L$3,FALSE)</f>
        <v>0</v>
      </c>
      <c r="M92" s="187">
        <f t="shared" si="6"/>
        <v>0</v>
      </c>
      <c r="N92" s="226" t="str">
        <f t="shared" si="7"/>
        <v xml:space="preserve">-    </v>
      </c>
    </row>
    <row r="93" spans="1:14" s="24" customFormat="1" ht="20.25" customHeight="1" x14ac:dyDescent="0.25">
      <c r="A93" s="24" t="s">
        <v>135</v>
      </c>
      <c r="B93" s="106"/>
      <c r="C93" s="42"/>
      <c r="D93" s="49"/>
      <c r="E93" s="43" t="s">
        <v>245</v>
      </c>
      <c r="F93" s="159" t="s">
        <v>327</v>
      </c>
      <c r="G93" s="159"/>
      <c r="H93" s="159"/>
      <c r="I93" s="44"/>
      <c r="J93" s="45"/>
      <c r="K93" s="187">
        <f>VLOOKUP($A93,SP!$A$9:$C$444,K$3,FALSE)</f>
        <v>0</v>
      </c>
      <c r="L93" s="187">
        <f>VLOOKUP($A93,SP!$A$9:$C$444,L$3,FALSE)</f>
        <v>0</v>
      </c>
      <c r="M93" s="187">
        <f t="shared" si="6"/>
        <v>0</v>
      </c>
      <c r="N93" s="226" t="str">
        <f t="shared" si="7"/>
        <v xml:space="preserve">-    </v>
      </c>
    </row>
    <row r="94" spans="1:14" s="23" customFormat="1" ht="20.25" customHeight="1" x14ac:dyDescent="0.25">
      <c r="A94" s="23" t="s">
        <v>136</v>
      </c>
      <c r="B94" s="130"/>
      <c r="C94" s="33" t="s">
        <v>328</v>
      </c>
      <c r="D94" s="34" t="s">
        <v>329</v>
      </c>
      <c r="E94" s="34"/>
      <c r="F94" s="34"/>
      <c r="G94" s="34"/>
      <c r="H94" s="34"/>
      <c r="I94" s="31"/>
      <c r="J94" s="32"/>
      <c r="K94" s="186">
        <f>VLOOKUP($A94,SP!$A$9:$C$444,K$3,FALSE)</f>
        <v>22962832.699999999</v>
      </c>
      <c r="L94" s="186">
        <f>VLOOKUP($A94,SP!$A$9:$C$444,L$3,FALSE)</f>
        <v>24999742.899999999</v>
      </c>
      <c r="M94" s="186">
        <f t="shared" si="6"/>
        <v>-2036910.2</v>
      </c>
      <c r="N94" s="225">
        <f t="shared" si="7"/>
        <v>-8.1000000000000003E-2</v>
      </c>
    </row>
    <row r="95" spans="1:14" s="24" customFormat="1" ht="20.25" customHeight="1" x14ac:dyDescent="0.25">
      <c r="A95" s="24" t="s">
        <v>137</v>
      </c>
      <c r="B95" s="106"/>
      <c r="C95" s="42"/>
      <c r="D95" s="49"/>
      <c r="E95" s="43" t="s">
        <v>243</v>
      </c>
      <c r="F95" s="159" t="s">
        <v>330</v>
      </c>
      <c r="G95" s="159"/>
      <c r="H95" s="159"/>
      <c r="I95" s="44"/>
      <c r="J95" s="45"/>
      <c r="K95" s="187">
        <f>VLOOKUP($A95,SP!$A$9:$C$444,K$3,FALSE)</f>
        <v>6205.01</v>
      </c>
      <c r="L95" s="187">
        <f>VLOOKUP($A95,SP!$A$9:$C$444,L$3,FALSE)</f>
        <v>6112.47</v>
      </c>
      <c r="M95" s="187">
        <f t="shared" si="6"/>
        <v>92.54</v>
      </c>
      <c r="N95" s="226">
        <f t="shared" si="7"/>
        <v>1.4999999999999999E-2</v>
      </c>
    </row>
    <row r="96" spans="1:14" s="24" customFormat="1" ht="20.25" customHeight="1" x14ac:dyDescent="0.25">
      <c r="A96" s="24" t="s">
        <v>138</v>
      </c>
      <c r="B96" s="106"/>
      <c r="C96" s="35"/>
      <c r="D96" s="36"/>
      <c r="E96" s="37" t="s">
        <v>245</v>
      </c>
      <c r="F96" s="38" t="s">
        <v>331</v>
      </c>
      <c r="G96" s="38"/>
      <c r="H96" s="38"/>
      <c r="I96" s="39"/>
      <c r="J96" s="40"/>
      <c r="K96" s="187">
        <f>VLOOKUP($A96,SP!$A$9:$C$444,K$3,FALSE)</f>
        <v>22955813.050000001</v>
      </c>
      <c r="L96" s="187">
        <f>VLOOKUP($A96,SP!$A$9:$C$444,L$3,FALSE)</f>
        <v>24988423.870000001</v>
      </c>
      <c r="M96" s="187">
        <f t="shared" si="6"/>
        <v>-2032610.82</v>
      </c>
      <c r="N96" s="226">
        <f t="shared" si="7"/>
        <v>-8.1000000000000003E-2</v>
      </c>
    </row>
    <row r="97" spans="1:14" s="24" customFormat="1" ht="20.25" customHeight="1" x14ac:dyDescent="0.25">
      <c r="A97" s="24" t="s">
        <v>139</v>
      </c>
      <c r="B97" s="106"/>
      <c r="C97" s="42"/>
      <c r="D97" s="49"/>
      <c r="E97" s="43" t="s">
        <v>247</v>
      </c>
      <c r="F97" s="159" t="s">
        <v>332</v>
      </c>
      <c r="G97" s="159"/>
      <c r="H97" s="159"/>
      <c r="I97" s="44"/>
      <c r="J97" s="45"/>
      <c r="K97" s="187">
        <f>VLOOKUP($A97,SP!$A$9:$C$444,K$3,FALSE)</f>
        <v>0</v>
      </c>
      <c r="L97" s="187">
        <f>VLOOKUP($A97,SP!$A$9:$C$444,L$3,FALSE)</f>
        <v>0</v>
      </c>
      <c r="M97" s="187">
        <f t="shared" si="6"/>
        <v>0</v>
      </c>
      <c r="N97" s="226" t="str">
        <f t="shared" si="7"/>
        <v xml:space="preserve">-    </v>
      </c>
    </row>
    <row r="98" spans="1:14" s="24" customFormat="1" ht="20.25" customHeight="1" x14ac:dyDescent="0.25">
      <c r="A98" s="24" t="s">
        <v>140</v>
      </c>
      <c r="B98" s="118"/>
      <c r="C98" s="78"/>
      <c r="D98" s="36"/>
      <c r="E98" s="89" t="s">
        <v>249</v>
      </c>
      <c r="F98" s="38" t="s">
        <v>333</v>
      </c>
      <c r="G98" s="37"/>
      <c r="H98" s="38"/>
      <c r="I98" s="39"/>
      <c r="J98" s="40"/>
      <c r="K98" s="187">
        <f>VLOOKUP($A98,SP!$A$9:$C$444,K$3,FALSE)</f>
        <v>814.64</v>
      </c>
      <c r="L98" s="187">
        <f>VLOOKUP($A98,SP!$A$9:$C$444,L$3,FALSE)</f>
        <v>5206.5600000000004</v>
      </c>
      <c r="M98" s="189">
        <f t="shared" si="6"/>
        <v>-4391.92</v>
      </c>
      <c r="N98" s="228">
        <f t="shared" si="7"/>
        <v>-0.84399999999999997</v>
      </c>
    </row>
    <row r="99" spans="1:14" s="23" customFormat="1" ht="20.25" customHeight="1" x14ac:dyDescent="0.25">
      <c r="B99" s="117"/>
      <c r="C99" s="72" t="s">
        <v>334</v>
      </c>
      <c r="D99" s="73"/>
      <c r="E99" s="73"/>
      <c r="F99" s="73"/>
      <c r="G99" s="73"/>
      <c r="H99" s="73"/>
      <c r="I99" s="92"/>
      <c r="J99" s="93"/>
      <c r="K99" s="200">
        <f>K40+K46+K91+K94</f>
        <v>111450560.83</v>
      </c>
      <c r="L99" s="200">
        <f>L40+L46+L91+L94</f>
        <v>134629654.12</v>
      </c>
      <c r="M99" s="196">
        <f t="shared" si="6"/>
        <v>-23179093.289999999</v>
      </c>
      <c r="N99" s="232">
        <f t="shared" si="7"/>
        <v>-0.17199999999999999</v>
      </c>
    </row>
    <row r="100" spans="1:14" s="24" customFormat="1" ht="20.25" customHeight="1" x14ac:dyDescent="0.25">
      <c r="B100" s="118"/>
      <c r="C100" s="75"/>
      <c r="D100" s="159"/>
      <c r="E100" s="159"/>
      <c r="F100" s="159"/>
      <c r="G100" s="159"/>
      <c r="H100" s="159"/>
      <c r="I100" s="44"/>
      <c r="J100" s="45"/>
      <c r="K100" s="193"/>
      <c r="L100" s="194"/>
      <c r="M100" s="194"/>
      <c r="N100" s="233"/>
    </row>
    <row r="101" spans="1:14" s="23" customFormat="1" ht="20.25" customHeight="1" x14ac:dyDescent="0.25">
      <c r="A101" s="23" t="s">
        <v>141</v>
      </c>
      <c r="B101" s="105" t="s">
        <v>335</v>
      </c>
      <c r="C101" s="76" t="s">
        <v>336</v>
      </c>
      <c r="D101" s="77"/>
      <c r="E101" s="77"/>
      <c r="F101" s="77"/>
      <c r="G101" s="77"/>
      <c r="H101" s="77"/>
      <c r="I101" s="31"/>
      <c r="J101" s="32"/>
      <c r="K101" s="186">
        <f>VLOOKUP($A101,SP!$A$9:$C$444,K$3,FALSE)</f>
        <v>326178.59000000003</v>
      </c>
      <c r="L101" s="186">
        <f>VLOOKUP($A101,SP!$A$9:$C$444,L$3,FALSE)</f>
        <v>217201.64</v>
      </c>
      <c r="M101" s="186">
        <f>K101-L101</f>
        <v>108976.95</v>
      </c>
      <c r="N101" s="225">
        <f>IF(L101=0,"-    ",M101/L101)</f>
        <v>0.502</v>
      </c>
    </row>
    <row r="102" spans="1:14" s="23" customFormat="1" ht="20.25" customHeight="1" x14ac:dyDescent="0.25">
      <c r="A102" s="23" t="s">
        <v>142</v>
      </c>
      <c r="B102" s="130"/>
      <c r="C102" s="46" t="s">
        <v>241</v>
      </c>
      <c r="D102" s="148" t="s">
        <v>337</v>
      </c>
      <c r="E102" s="148"/>
      <c r="F102" s="148"/>
      <c r="G102" s="148"/>
      <c r="H102" s="148"/>
      <c r="I102" s="47"/>
      <c r="J102" s="48"/>
      <c r="K102" s="186">
        <f>VLOOKUP($A102,SP!$A$9:$C$444,K$3,FALSE)</f>
        <v>0</v>
      </c>
      <c r="L102" s="186">
        <f>VLOOKUP($A102,SP!$A$9:$C$444,L$3,FALSE)</f>
        <v>102.96</v>
      </c>
      <c r="M102" s="186">
        <f>K102-L102</f>
        <v>-102.96</v>
      </c>
      <c r="N102" s="225">
        <f>IF(L102=0,"-    ",M102/L102)</f>
        <v>-1</v>
      </c>
    </row>
    <row r="103" spans="1:14" s="23" customFormat="1" ht="20.25" customHeight="1" x14ac:dyDescent="0.25">
      <c r="A103" s="23" t="s">
        <v>145</v>
      </c>
      <c r="B103" s="130"/>
      <c r="C103" s="33" t="s">
        <v>253</v>
      </c>
      <c r="D103" s="34" t="s">
        <v>338</v>
      </c>
      <c r="E103" s="34"/>
      <c r="F103" s="34"/>
      <c r="G103" s="34"/>
      <c r="H103" s="34"/>
      <c r="I103" s="31"/>
      <c r="J103" s="32"/>
      <c r="K103" s="186">
        <f>VLOOKUP($A103,SP!$A$9:$C$444,K$3,FALSE)</f>
        <v>326178.59000000003</v>
      </c>
      <c r="L103" s="186">
        <f>VLOOKUP($A103,SP!$A$9:$C$444,L$3,FALSE)</f>
        <v>217098.68</v>
      </c>
      <c r="M103" s="201">
        <f>K103-L103</f>
        <v>109079.91</v>
      </c>
      <c r="N103" s="235">
        <f>IF(L103=0,"-    ",M103/L103)</f>
        <v>0.502</v>
      </c>
    </row>
    <row r="104" spans="1:14" s="23" customFormat="1" ht="20.25" customHeight="1" x14ac:dyDescent="0.25">
      <c r="B104" s="117"/>
      <c r="C104" s="72" t="s">
        <v>339</v>
      </c>
      <c r="D104" s="73"/>
      <c r="E104" s="73"/>
      <c r="F104" s="73"/>
      <c r="G104" s="73"/>
      <c r="H104" s="73"/>
      <c r="I104" s="92"/>
      <c r="J104" s="93"/>
      <c r="K104" s="200">
        <f>K102+K103</f>
        <v>326178.59000000003</v>
      </c>
      <c r="L104" s="200">
        <f>L102+L103</f>
        <v>217201.64</v>
      </c>
      <c r="M104" s="196">
        <f>K104-L104</f>
        <v>108976.95</v>
      </c>
      <c r="N104" s="232">
        <f>IF(L104=0,"-    ",M104/L104)</f>
        <v>0.502</v>
      </c>
    </row>
    <row r="105" spans="1:14" s="24" customFormat="1" ht="20.25" customHeight="1" x14ac:dyDescent="0.25">
      <c r="B105" s="118"/>
      <c r="C105" s="75"/>
      <c r="D105" s="159"/>
      <c r="E105" s="159"/>
      <c r="F105" s="159"/>
      <c r="G105" s="159"/>
      <c r="H105" s="159"/>
      <c r="I105" s="44"/>
      <c r="J105" s="45"/>
      <c r="K105" s="202"/>
      <c r="L105" s="203"/>
      <c r="M105" s="203"/>
      <c r="N105" s="236"/>
    </row>
    <row r="106" spans="1:14" s="24" customFormat="1" ht="20.25" customHeight="1" x14ac:dyDescent="0.25">
      <c r="B106" s="178" t="s">
        <v>340</v>
      </c>
      <c r="C106" s="94"/>
      <c r="D106" s="95"/>
      <c r="E106" s="96"/>
      <c r="F106" s="96"/>
      <c r="G106" s="96"/>
      <c r="H106" s="95"/>
      <c r="I106" s="97"/>
      <c r="J106" s="98"/>
      <c r="K106" s="204">
        <f>K37+K99+K104</f>
        <v>272875682.88999999</v>
      </c>
      <c r="L106" s="204">
        <f>L37+L99+L104</f>
        <v>298659321.94</v>
      </c>
      <c r="M106" s="205">
        <f>K106-L106</f>
        <v>-25783639.050000001</v>
      </c>
      <c r="N106" s="237">
        <f>IF(L106=0,"-    ",M106/L106)</f>
        <v>-8.5999999999999993E-2</v>
      </c>
    </row>
    <row r="107" spans="1:14" s="24" customFormat="1" ht="20.25" customHeight="1" x14ac:dyDescent="0.25">
      <c r="B107" s="118"/>
      <c r="C107" s="75"/>
      <c r="D107" s="159"/>
      <c r="E107" s="159"/>
      <c r="F107" s="159"/>
      <c r="G107" s="159"/>
      <c r="H107" s="159"/>
      <c r="I107" s="44"/>
      <c r="J107" s="45"/>
      <c r="K107" s="193"/>
      <c r="L107" s="194"/>
      <c r="M107" s="194"/>
      <c r="N107" s="233"/>
    </row>
    <row r="108" spans="1:14" s="24" customFormat="1" ht="20.25" customHeight="1" x14ac:dyDescent="0.25">
      <c r="A108" s="17" t="s">
        <v>451</v>
      </c>
      <c r="B108" s="105" t="s">
        <v>341</v>
      </c>
      <c r="C108" s="76" t="s">
        <v>342</v>
      </c>
      <c r="D108" s="77"/>
      <c r="E108" s="99"/>
      <c r="F108" s="99"/>
      <c r="G108" s="99"/>
      <c r="H108" s="36"/>
      <c r="I108" s="31"/>
      <c r="J108" s="32"/>
      <c r="K108" s="186">
        <f>VLOOKUP($A108,SP!$A$9:$C$444,K$3,FALSE)</f>
        <v>19166223.809999999</v>
      </c>
      <c r="L108" s="186">
        <f>VLOOKUP($A108,SP!$A$9:$C$444,L$3,FALSE)</f>
        <v>19628148.859999999</v>
      </c>
      <c r="M108" s="187">
        <f t="shared" ref="M108:M114" si="8">K108-L108</f>
        <v>-461925.05</v>
      </c>
      <c r="N108" s="226">
        <f t="shared" ref="N108:N114" si="9">IF(L108=0,"-    ",M108/L108)</f>
        <v>-2.4E-2</v>
      </c>
    </row>
    <row r="109" spans="1:14" s="24" customFormat="1" ht="20.25" customHeight="1" x14ac:dyDescent="0.25">
      <c r="A109" s="17" t="s">
        <v>452</v>
      </c>
      <c r="B109" s="118"/>
      <c r="C109" s="46" t="s">
        <v>241</v>
      </c>
      <c r="D109" s="100" t="s">
        <v>343</v>
      </c>
      <c r="E109" s="101"/>
      <c r="F109" s="102"/>
      <c r="G109" s="102"/>
      <c r="H109" s="49"/>
      <c r="I109" s="44"/>
      <c r="J109" s="45"/>
      <c r="K109" s="186">
        <f>VLOOKUP($A109,SP!$A$9:$C$444,K$3,FALSE)</f>
        <v>0</v>
      </c>
      <c r="L109" s="186">
        <f>VLOOKUP($A109,SP!$A$9:$C$444,L$3,FALSE)</f>
        <v>0</v>
      </c>
      <c r="M109" s="187">
        <f t="shared" si="8"/>
        <v>0</v>
      </c>
      <c r="N109" s="226" t="str">
        <f t="shared" si="9"/>
        <v xml:space="preserve">-    </v>
      </c>
    </row>
    <row r="110" spans="1:14" s="24" customFormat="1" ht="20.25" customHeight="1" x14ac:dyDescent="0.25">
      <c r="A110" s="17" t="s">
        <v>453</v>
      </c>
      <c r="B110" s="118"/>
      <c r="C110" s="33" t="s">
        <v>253</v>
      </c>
      <c r="D110" s="103" t="s">
        <v>344</v>
      </c>
      <c r="E110" s="77"/>
      <c r="F110" s="99"/>
      <c r="G110" s="99"/>
      <c r="H110" s="36"/>
      <c r="I110" s="39"/>
      <c r="J110" s="40"/>
      <c r="K110" s="186">
        <f>VLOOKUP($A110,SP!$A$9:$C$444,K$3,FALSE)</f>
        <v>3900</v>
      </c>
      <c r="L110" s="186">
        <f>VLOOKUP($A110,SP!$A$9:$C$444,L$3,FALSE)</f>
        <v>3900</v>
      </c>
      <c r="M110" s="187">
        <f t="shared" si="8"/>
        <v>0</v>
      </c>
      <c r="N110" s="226">
        <f t="shared" si="9"/>
        <v>0</v>
      </c>
    </row>
    <row r="111" spans="1:14" s="24" customFormat="1" ht="20.25" customHeight="1" x14ac:dyDescent="0.25">
      <c r="A111" s="17" t="s">
        <v>454</v>
      </c>
      <c r="B111" s="118"/>
      <c r="C111" s="46" t="s">
        <v>276</v>
      </c>
      <c r="D111" s="100" t="s">
        <v>345</v>
      </c>
      <c r="E111" s="101"/>
      <c r="F111" s="102"/>
      <c r="G111" s="102"/>
      <c r="H111" s="49"/>
      <c r="I111" s="44"/>
      <c r="J111" s="45"/>
      <c r="K111" s="186">
        <f>VLOOKUP($A111,SP!$A$9:$C$444,K$3,FALSE)</f>
        <v>2171812.89</v>
      </c>
      <c r="L111" s="186">
        <f>VLOOKUP($A111,SP!$A$9:$C$444,L$3,FALSE)</f>
        <v>2171812.89</v>
      </c>
      <c r="M111" s="187">
        <f t="shared" si="8"/>
        <v>0</v>
      </c>
      <c r="N111" s="226">
        <f t="shared" si="9"/>
        <v>0</v>
      </c>
    </row>
    <row r="112" spans="1:14" s="24" customFormat="1" ht="20.25" customHeight="1" x14ac:dyDescent="0.25">
      <c r="A112" s="257" t="s">
        <v>455</v>
      </c>
      <c r="B112" s="118"/>
      <c r="C112" s="33" t="s">
        <v>328</v>
      </c>
      <c r="D112" s="103" t="s">
        <v>617</v>
      </c>
      <c r="E112" s="77"/>
      <c r="F112" s="99"/>
      <c r="G112" s="99"/>
      <c r="H112" s="36"/>
      <c r="I112" s="39"/>
      <c r="J112" s="40"/>
      <c r="K112" s="186">
        <f>VLOOKUP($A112,SP!$A$9:$C$444,K$3,FALSE)</f>
        <v>0</v>
      </c>
      <c r="L112" s="186">
        <f>VLOOKUP($A112,SP!$A$9:$C$444,L$3,FALSE)</f>
        <v>0</v>
      </c>
      <c r="M112" s="250">
        <f>K112-L112</f>
        <v>0</v>
      </c>
      <c r="N112" s="249" t="str">
        <f>IF(L112=0,"-    ",M112/L112)</f>
        <v xml:space="preserve">-    </v>
      </c>
    </row>
    <row r="113" spans="1:14" s="24" customFormat="1" ht="20.25" customHeight="1" x14ac:dyDescent="0.25">
      <c r="A113" s="17" t="s">
        <v>456</v>
      </c>
      <c r="B113" s="118"/>
      <c r="C113" s="33" t="s">
        <v>361</v>
      </c>
      <c r="D113" s="103" t="s">
        <v>346</v>
      </c>
      <c r="E113" s="77"/>
      <c r="F113" s="99"/>
      <c r="G113" s="99"/>
      <c r="H113" s="36"/>
      <c r="I113" s="39"/>
      <c r="J113" s="40"/>
      <c r="K113" s="186">
        <f>VLOOKUP($A113,SP!$A$9:$C$444,K$3,FALSE)</f>
        <v>16990510.920000002</v>
      </c>
      <c r="L113" s="186">
        <f>VLOOKUP($A113,SP!$A$9:$C$444,L$3,FALSE)</f>
        <v>17452435.969999999</v>
      </c>
      <c r="M113" s="189">
        <f t="shared" si="8"/>
        <v>-461925.05</v>
      </c>
      <c r="N113" s="228">
        <f t="shared" si="9"/>
        <v>-2.5999999999999999E-2</v>
      </c>
    </row>
    <row r="114" spans="1:14" s="23" customFormat="1" ht="20.25" customHeight="1" thickBot="1" x14ac:dyDescent="0.3">
      <c r="A114" s="17"/>
      <c r="B114" s="143"/>
      <c r="C114" s="179" t="s">
        <v>347</v>
      </c>
      <c r="D114" s="144"/>
      <c r="E114" s="144"/>
      <c r="F114" s="144"/>
      <c r="G114" s="144"/>
      <c r="H114" s="144"/>
      <c r="I114" s="145"/>
      <c r="J114" s="146"/>
      <c r="K114" s="206">
        <f>K109+K110+K111+K113</f>
        <v>19166223.809999999</v>
      </c>
      <c r="L114" s="206">
        <f>L109+L110+L111+L113</f>
        <v>19628148.859999999</v>
      </c>
      <c r="M114" s="207">
        <f t="shared" si="8"/>
        <v>-461925.05</v>
      </c>
      <c r="N114" s="238">
        <f t="shared" si="9"/>
        <v>-2.4E-2</v>
      </c>
    </row>
    <row r="115" spans="1:14" ht="20.25" customHeight="1" thickBot="1" x14ac:dyDescent="0.3">
      <c r="B115" s="174"/>
      <c r="C115" s="362"/>
      <c r="D115" s="363"/>
      <c r="E115" s="363"/>
      <c r="F115" s="363"/>
      <c r="G115" s="363"/>
      <c r="H115" s="175"/>
      <c r="I115" s="176"/>
      <c r="J115" s="176"/>
      <c r="K115" s="208"/>
      <c r="L115" s="208"/>
      <c r="M115" s="209"/>
      <c r="N115" s="239"/>
    </row>
    <row r="116" spans="1:14" ht="20.25" customHeight="1" x14ac:dyDescent="0.25">
      <c r="A116" s="22" t="s">
        <v>149</v>
      </c>
      <c r="B116" s="180" t="s">
        <v>239</v>
      </c>
      <c r="C116" s="181" t="s">
        <v>348</v>
      </c>
      <c r="D116" s="181"/>
      <c r="E116" s="181"/>
      <c r="F116" s="181"/>
      <c r="G116" s="181"/>
      <c r="H116" s="181"/>
      <c r="I116" s="182"/>
      <c r="J116" s="183"/>
      <c r="K116" s="186">
        <f>VLOOKUP($A116,SP!$A$9:$C$444,K$3,FALSE)</f>
        <v>111078705.97</v>
      </c>
      <c r="L116" s="186">
        <f>VLOOKUP($A116,SP!$A$9:$C$444,L$3,FALSE)</f>
        <v>117348169.8</v>
      </c>
      <c r="M116" s="210">
        <f>K116-L116</f>
        <v>-6269463.8300000001</v>
      </c>
      <c r="N116" s="240">
        <f>IF(L116=0,"-    ",M116/L116)</f>
        <v>-5.2999999999999999E-2</v>
      </c>
    </row>
    <row r="117" spans="1:14" ht="20.25" customHeight="1" x14ac:dyDescent="0.25">
      <c r="A117" s="22" t="s">
        <v>150</v>
      </c>
      <c r="B117" s="106"/>
      <c r="C117" s="37"/>
      <c r="D117" s="107" t="s">
        <v>241</v>
      </c>
      <c r="E117" s="34" t="s">
        <v>349</v>
      </c>
      <c r="F117" s="36"/>
      <c r="G117" s="38"/>
      <c r="H117" s="38"/>
      <c r="I117" s="108"/>
      <c r="J117" s="109"/>
      <c r="K117" s="186">
        <f>VLOOKUP($A117,SP!$A$9:$C$444,K$3,FALSE)</f>
        <v>4792870.33</v>
      </c>
      <c r="L117" s="186">
        <f>VLOOKUP($A117,SP!$A$9:$C$444,L$3,FALSE)</f>
        <v>4188368.42</v>
      </c>
      <c r="M117" s="212">
        <f t="shared" ref="M117:M132" si="10">K117-L117</f>
        <v>604501.91</v>
      </c>
      <c r="N117" s="225">
        <f t="shared" ref="N117:N132" si="11">IF(L117=0,"-    ",M117/L117)</f>
        <v>0.14399999999999999</v>
      </c>
    </row>
    <row r="118" spans="1:14" ht="20.25" customHeight="1" x14ac:dyDescent="0.25">
      <c r="A118" s="22" t="s">
        <v>151</v>
      </c>
      <c r="B118" s="106"/>
      <c r="C118" s="37"/>
      <c r="D118" s="107" t="s">
        <v>253</v>
      </c>
      <c r="E118" s="34" t="s">
        <v>350</v>
      </c>
      <c r="F118" s="36"/>
      <c r="G118" s="38"/>
      <c r="H118" s="38"/>
      <c r="I118" s="108"/>
      <c r="J118" s="109"/>
      <c r="K118" s="186">
        <f>VLOOKUP($A118,SP!$A$9:$C$444,K$3,FALSE)</f>
        <v>156696672.93000001</v>
      </c>
      <c r="L118" s="186">
        <f>VLOOKUP($A118,SP!$A$9:$C$444,L$3,FALSE)</f>
        <v>162226616.84</v>
      </c>
      <c r="M118" s="212">
        <f t="shared" si="10"/>
        <v>-5529943.9100000001</v>
      </c>
      <c r="N118" s="225">
        <f t="shared" si="11"/>
        <v>-3.4000000000000002E-2</v>
      </c>
    </row>
    <row r="119" spans="1:14" ht="20.25" customHeight="1" x14ac:dyDescent="0.25">
      <c r="A119" s="22" t="s">
        <v>152</v>
      </c>
      <c r="B119" s="106"/>
      <c r="C119" s="43"/>
      <c r="D119" s="43"/>
      <c r="E119" s="43" t="s">
        <v>243</v>
      </c>
      <c r="F119" s="159" t="s">
        <v>351</v>
      </c>
      <c r="G119" s="159"/>
      <c r="H119" s="159"/>
      <c r="I119" s="119"/>
      <c r="J119" s="120"/>
      <c r="K119" s="187">
        <f>VLOOKUP($A119,SP!$A$9:$C$444,K$3,FALSE)</f>
        <v>19504330.559999999</v>
      </c>
      <c r="L119" s="187">
        <f>VLOOKUP($A119,SP!$A$9:$C$444,L$3,FALSE)</f>
        <v>21827880.300000001</v>
      </c>
      <c r="M119" s="187">
        <f t="shared" si="10"/>
        <v>-2323549.7400000002</v>
      </c>
      <c r="N119" s="226">
        <f t="shared" si="11"/>
        <v>-0.106</v>
      </c>
    </row>
    <row r="120" spans="1:14" ht="20.25" customHeight="1" x14ac:dyDescent="0.25">
      <c r="A120" s="22" t="s">
        <v>153</v>
      </c>
      <c r="B120" s="106"/>
      <c r="C120" s="37"/>
      <c r="D120" s="37"/>
      <c r="E120" s="37" t="s">
        <v>245</v>
      </c>
      <c r="F120" s="38" t="s">
        <v>352</v>
      </c>
      <c r="G120" s="38"/>
      <c r="H120" s="38"/>
      <c r="I120" s="39"/>
      <c r="J120" s="40"/>
      <c r="K120" s="187">
        <f>VLOOKUP($A120,SP!$A$9:$C$444,K$3,FALSE)</f>
        <v>41994445.390000001</v>
      </c>
      <c r="L120" s="187">
        <f>VLOOKUP($A120,SP!$A$9:$C$444,L$3,FALSE)</f>
        <v>45060528.039999999</v>
      </c>
      <c r="M120" s="187">
        <f t="shared" si="10"/>
        <v>-3066082.65</v>
      </c>
      <c r="N120" s="226">
        <f t="shared" si="11"/>
        <v>-6.8000000000000005E-2</v>
      </c>
    </row>
    <row r="121" spans="1:14" ht="20.25" customHeight="1" x14ac:dyDescent="0.25">
      <c r="A121" s="22" t="s">
        <v>154</v>
      </c>
      <c r="B121" s="113"/>
      <c r="C121" s="87"/>
      <c r="D121" s="87"/>
      <c r="E121" s="87"/>
      <c r="F121" s="157" t="s">
        <v>256</v>
      </c>
      <c r="G121" s="157" t="s">
        <v>353</v>
      </c>
      <c r="H121" s="158"/>
      <c r="I121" s="114"/>
      <c r="J121" s="115"/>
      <c r="K121" s="187">
        <f>VLOOKUP($A121,SP!$A$9:$C$444,K$3,FALSE)</f>
        <v>16401625.01</v>
      </c>
      <c r="L121" s="187">
        <f>VLOOKUP($A121,SP!$A$9:$C$444,L$3,FALSE)</f>
        <v>17429570.989999998</v>
      </c>
      <c r="M121" s="188">
        <f t="shared" si="10"/>
        <v>-1027945.98</v>
      </c>
      <c r="N121" s="227">
        <f t="shared" si="11"/>
        <v>-5.8999999999999997E-2</v>
      </c>
    </row>
    <row r="122" spans="1:14" ht="20.25" customHeight="1" x14ac:dyDescent="0.25">
      <c r="A122" s="22" t="s">
        <v>155</v>
      </c>
      <c r="B122" s="106"/>
      <c r="C122" s="37"/>
      <c r="D122" s="37"/>
      <c r="E122" s="89"/>
      <c r="F122" s="116" t="s">
        <v>258</v>
      </c>
      <c r="G122" s="52" t="s">
        <v>354</v>
      </c>
      <c r="H122" s="38"/>
      <c r="I122" s="53"/>
      <c r="J122" s="54"/>
      <c r="K122" s="187">
        <f>VLOOKUP($A122,SP!$A$9:$C$444,K$3,FALSE)</f>
        <v>0</v>
      </c>
      <c r="L122" s="187">
        <f>VLOOKUP($A122,SP!$A$9:$C$444,L$3,FALSE)</f>
        <v>0</v>
      </c>
      <c r="M122" s="188">
        <f t="shared" si="10"/>
        <v>0</v>
      </c>
      <c r="N122" s="227" t="str">
        <f t="shared" si="11"/>
        <v xml:space="preserve">-    </v>
      </c>
    </row>
    <row r="123" spans="1:14" ht="20.25" customHeight="1" x14ac:dyDescent="0.25">
      <c r="A123" s="22" t="s">
        <v>156</v>
      </c>
      <c r="B123" s="106"/>
      <c r="C123" s="43"/>
      <c r="D123" s="43"/>
      <c r="E123" s="87"/>
      <c r="F123" s="157" t="s">
        <v>280</v>
      </c>
      <c r="G123" s="152" t="s">
        <v>355</v>
      </c>
      <c r="H123" s="159"/>
      <c r="I123" s="50"/>
      <c r="J123" s="51"/>
      <c r="K123" s="187">
        <f>VLOOKUP($A123,SP!$A$9:$C$444,K$3,FALSE)</f>
        <v>25592820.379999999</v>
      </c>
      <c r="L123" s="187">
        <f>VLOOKUP($A123,SP!$A$9:$C$444,L$3,FALSE)</f>
        <v>27630957.050000001</v>
      </c>
      <c r="M123" s="188">
        <f t="shared" si="10"/>
        <v>-2038136.67</v>
      </c>
      <c r="N123" s="227">
        <f t="shared" si="11"/>
        <v>-7.3999999999999996E-2</v>
      </c>
    </row>
    <row r="124" spans="1:14" ht="20.25" customHeight="1" x14ac:dyDescent="0.25">
      <c r="A124" s="22" t="s">
        <v>157</v>
      </c>
      <c r="B124" s="106"/>
      <c r="C124" s="37"/>
      <c r="D124" s="37"/>
      <c r="E124" s="37" t="s">
        <v>247</v>
      </c>
      <c r="F124" s="38" t="s">
        <v>356</v>
      </c>
      <c r="G124" s="38"/>
      <c r="H124" s="38"/>
      <c r="I124" s="39"/>
      <c r="J124" s="40"/>
      <c r="K124" s="187">
        <f>VLOOKUP($A124,SP!$A$9:$C$444,K$3,FALSE)</f>
        <v>46124542.170000002</v>
      </c>
      <c r="L124" s="187">
        <f>VLOOKUP($A124,SP!$A$9:$C$444,L$3,FALSE)</f>
        <v>40033428.259999998</v>
      </c>
      <c r="M124" s="187">
        <f t="shared" si="10"/>
        <v>6091113.9100000001</v>
      </c>
      <c r="N124" s="226">
        <f t="shared" si="11"/>
        <v>0.152</v>
      </c>
    </row>
    <row r="125" spans="1:14" ht="20.25" customHeight="1" x14ac:dyDescent="0.25">
      <c r="A125" s="22" t="s">
        <v>158</v>
      </c>
      <c r="B125" s="106"/>
      <c r="C125" s="43"/>
      <c r="D125" s="43"/>
      <c r="E125" s="43" t="s">
        <v>249</v>
      </c>
      <c r="F125" s="159" t="s">
        <v>357</v>
      </c>
      <c r="G125" s="159"/>
      <c r="H125" s="159"/>
      <c r="I125" s="44"/>
      <c r="J125" s="45"/>
      <c r="K125" s="187">
        <f>VLOOKUP($A125,SP!$A$9:$C$444,K$3,FALSE)</f>
        <v>1026007</v>
      </c>
      <c r="L125" s="187">
        <f>VLOOKUP($A125,SP!$A$9:$C$444,L$3,FALSE)</f>
        <v>1141309.8</v>
      </c>
      <c r="M125" s="187">
        <f t="shared" si="10"/>
        <v>-115302.8</v>
      </c>
      <c r="N125" s="226">
        <f t="shared" si="11"/>
        <v>-0.10100000000000001</v>
      </c>
    </row>
    <row r="126" spans="1:14" ht="20.25" customHeight="1" x14ac:dyDescent="0.25">
      <c r="A126" s="22" t="s">
        <v>159</v>
      </c>
      <c r="B126" s="106"/>
      <c r="C126" s="37"/>
      <c r="D126" s="37"/>
      <c r="E126" s="37" t="s">
        <v>251</v>
      </c>
      <c r="F126" s="38" t="s">
        <v>358</v>
      </c>
      <c r="G126" s="38"/>
      <c r="H126" s="38"/>
      <c r="I126" s="39"/>
      <c r="J126" s="40"/>
      <c r="K126" s="187">
        <f>VLOOKUP($A126,SP!$A$9:$C$444,K$3,FALSE)</f>
        <v>48047347.810000002</v>
      </c>
      <c r="L126" s="187">
        <f>VLOOKUP($A126,SP!$A$9:$C$444,L$3,FALSE)</f>
        <v>54163470.439999998</v>
      </c>
      <c r="M126" s="187">
        <f t="shared" si="10"/>
        <v>-6116122.6299999999</v>
      </c>
      <c r="N126" s="226">
        <f t="shared" si="11"/>
        <v>-0.113</v>
      </c>
    </row>
    <row r="127" spans="1:14" ht="20.25" customHeight="1" x14ac:dyDescent="0.25">
      <c r="A127" s="22" t="s">
        <v>160</v>
      </c>
      <c r="B127" s="106"/>
      <c r="C127" s="43"/>
      <c r="D127" s="110" t="s">
        <v>276</v>
      </c>
      <c r="E127" s="148" t="s">
        <v>359</v>
      </c>
      <c r="F127" s="49"/>
      <c r="G127" s="159"/>
      <c r="H127" s="159"/>
      <c r="I127" s="111"/>
      <c r="J127" s="112"/>
      <c r="K127" s="186">
        <f>VLOOKUP($A127,SP!$A$9:$C$444,K$3,FALSE)</f>
        <v>5072247.9400000004</v>
      </c>
      <c r="L127" s="186">
        <f>VLOOKUP($A127,SP!$A$9:$C$444,L$3,FALSE)</f>
        <v>5924859.2000000002</v>
      </c>
      <c r="M127" s="212">
        <f t="shared" si="10"/>
        <v>-852611.26</v>
      </c>
      <c r="N127" s="225">
        <f t="shared" si="11"/>
        <v>-0.14399999999999999</v>
      </c>
    </row>
    <row r="128" spans="1:14" ht="20.25" customHeight="1" x14ac:dyDescent="0.25">
      <c r="A128" s="22" t="s">
        <v>161</v>
      </c>
      <c r="B128" s="106"/>
      <c r="C128" s="37"/>
      <c r="D128" s="107" t="s">
        <v>328</v>
      </c>
      <c r="E128" s="34" t="s">
        <v>360</v>
      </c>
      <c r="F128" s="36"/>
      <c r="G128" s="38"/>
      <c r="H128" s="38"/>
      <c r="I128" s="108"/>
      <c r="J128" s="109"/>
      <c r="K128" s="186">
        <f>VLOOKUP($A128,SP!$A$9:$C$444,K$3,FALSE)</f>
        <v>135771.5</v>
      </c>
      <c r="L128" s="186">
        <f>VLOOKUP($A128,SP!$A$9:$C$444,L$3,FALSE)</f>
        <v>740273.41</v>
      </c>
      <c r="M128" s="212">
        <f t="shared" si="10"/>
        <v>-604501.91</v>
      </c>
      <c r="N128" s="225">
        <f t="shared" si="11"/>
        <v>-0.81699999999999995</v>
      </c>
    </row>
    <row r="129" spans="1:14" ht="20.25" customHeight="1" x14ac:dyDescent="0.25">
      <c r="A129" s="22" t="s">
        <v>167</v>
      </c>
      <c r="B129" s="106"/>
      <c r="C129" s="43"/>
      <c r="D129" s="110" t="s">
        <v>361</v>
      </c>
      <c r="E129" s="148" t="s">
        <v>362</v>
      </c>
      <c r="F129" s="49"/>
      <c r="G129" s="159"/>
      <c r="H129" s="159"/>
      <c r="I129" s="111"/>
      <c r="J129" s="112"/>
      <c r="K129" s="186">
        <f>VLOOKUP($A129,SP!$A$9:$C$444,K$3,FALSE)</f>
        <v>0</v>
      </c>
      <c r="L129" s="186">
        <f>VLOOKUP($A129,SP!$A$9:$C$444,L$3,FALSE)</f>
        <v>0</v>
      </c>
      <c r="M129" s="212">
        <f t="shared" si="10"/>
        <v>0</v>
      </c>
      <c r="N129" s="225" t="str">
        <f t="shared" si="11"/>
        <v xml:space="preserve">-    </v>
      </c>
    </row>
    <row r="130" spans="1:14" ht="20.25" customHeight="1" x14ac:dyDescent="0.25">
      <c r="A130" s="22" t="s">
        <v>171</v>
      </c>
      <c r="B130" s="106"/>
      <c r="C130" s="37"/>
      <c r="D130" s="107" t="s">
        <v>363</v>
      </c>
      <c r="E130" s="34" t="s">
        <v>364</v>
      </c>
      <c r="F130" s="36"/>
      <c r="G130" s="38"/>
      <c r="H130" s="38"/>
      <c r="I130" s="108"/>
      <c r="J130" s="109"/>
      <c r="K130" s="186">
        <f>VLOOKUP($A130,SP!$A$9:$C$444,K$3,FALSE)</f>
        <v>0</v>
      </c>
      <c r="L130" s="186">
        <f>VLOOKUP($A130,SP!$A$9:$C$444,L$3,FALSE)</f>
        <v>0</v>
      </c>
      <c r="M130" s="212">
        <f t="shared" si="10"/>
        <v>0</v>
      </c>
      <c r="N130" s="225" t="str">
        <f t="shared" si="11"/>
        <v xml:space="preserve">-    </v>
      </c>
    </row>
    <row r="131" spans="1:14" ht="20.25" customHeight="1" x14ac:dyDescent="0.25">
      <c r="A131" s="22" t="s">
        <v>172</v>
      </c>
      <c r="B131" s="106"/>
      <c r="C131" s="43"/>
      <c r="D131" s="110" t="s">
        <v>365</v>
      </c>
      <c r="E131" s="148" t="s">
        <v>366</v>
      </c>
      <c r="F131" s="49"/>
      <c r="G131" s="159"/>
      <c r="H131" s="159"/>
      <c r="I131" s="111"/>
      <c r="J131" s="112"/>
      <c r="K131" s="186">
        <f>VLOOKUP($A131,SP!$A$9:$C$444,K$3,FALSE)</f>
        <v>-55618856.729999997</v>
      </c>
      <c r="L131" s="186">
        <f>VLOOKUP($A131,SP!$A$9:$C$444,L$3,FALSE)</f>
        <v>-55731948.07</v>
      </c>
      <c r="M131" s="212">
        <f t="shared" si="10"/>
        <v>113091.34</v>
      </c>
      <c r="N131" s="225">
        <f t="shared" si="11"/>
        <v>-2E-3</v>
      </c>
    </row>
    <row r="132" spans="1:14" ht="20.25" customHeight="1" x14ac:dyDescent="0.25">
      <c r="B132" s="117"/>
      <c r="C132" s="73" t="s">
        <v>287</v>
      </c>
      <c r="D132" s="73"/>
      <c r="E132" s="73"/>
      <c r="F132" s="73"/>
      <c r="G132" s="73"/>
      <c r="H132" s="73"/>
      <c r="I132" s="92"/>
      <c r="J132" s="93"/>
      <c r="K132" s="196">
        <f>K117+K118+K127+K128+K129+K130+K131</f>
        <v>111078705.97</v>
      </c>
      <c r="L132" s="196">
        <f>L117+L118+L127+L128+L129+L130+L131</f>
        <v>117348169.8</v>
      </c>
      <c r="M132" s="196">
        <f t="shared" si="10"/>
        <v>-6269463.8300000001</v>
      </c>
      <c r="N132" s="232">
        <f t="shared" si="11"/>
        <v>-5.2999999999999999E-2</v>
      </c>
    </row>
    <row r="133" spans="1:14" ht="20.25" customHeight="1" x14ac:dyDescent="0.25">
      <c r="B133" s="118"/>
      <c r="C133" s="43"/>
      <c r="D133" s="159"/>
      <c r="E133" s="159"/>
      <c r="F133" s="159"/>
      <c r="G133" s="159"/>
      <c r="H133" s="159"/>
      <c r="I133" s="119"/>
      <c r="J133" s="120"/>
      <c r="K133" s="213"/>
      <c r="L133" s="213"/>
      <c r="M133" s="214"/>
      <c r="N133" s="226"/>
    </row>
    <row r="134" spans="1:14" ht="20.25" customHeight="1" x14ac:dyDescent="0.25">
      <c r="A134" s="22" t="s">
        <v>173</v>
      </c>
      <c r="B134" s="105" t="s">
        <v>288</v>
      </c>
      <c r="C134" s="121" t="s">
        <v>367</v>
      </c>
      <c r="D134" s="34"/>
      <c r="E134" s="34"/>
      <c r="F134" s="34"/>
      <c r="G134" s="34"/>
      <c r="H134" s="34"/>
      <c r="I134" s="108"/>
      <c r="J134" s="109"/>
      <c r="K134" s="186">
        <f>VLOOKUP($A134,SP!$A$9:$C$444,K$3,FALSE)</f>
        <v>44266194.590000004</v>
      </c>
      <c r="L134" s="186">
        <f>VLOOKUP($A134,SP!$A$9:$C$444,L$3,FALSE)</f>
        <v>42069469.670000002</v>
      </c>
      <c r="M134" s="212">
        <f>K134-L134</f>
        <v>2196724.92</v>
      </c>
      <c r="N134" s="225">
        <f>IF(L134=0,"-    ",M134/L134)</f>
        <v>5.1999999999999998E-2</v>
      </c>
    </row>
    <row r="135" spans="1:14" ht="20.25" customHeight="1" x14ac:dyDescent="0.25">
      <c r="A135" s="22" t="s">
        <v>174</v>
      </c>
      <c r="B135" s="106"/>
      <c r="C135" s="49"/>
      <c r="D135" s="110" t="s">
        <v>241</v>
      </c>
      <c r="E135" s="148" t="s">
        <v>368</v>
      </c>
      <c r="F135" s="159"/>
      <c r="G135" s="159"/>
      <c r="H135" s="159"/>
      <c r="I135" s="111"/>
      <c r="J135" s="112"/>
      <c r="K135" s="186">
        <f>VLOOKUP($A135,SP!$A$9:$C$444,K$3,FALSE)</f>
        <v>881140.29</v>
      </c>
      <c r="L135" s="186">
        <f>VLOOKUP($A135,SP!$A$9:$C$444,L$3,FALSE)</f>
        <v>729714.94</v>
      </c>
      <c r="M135" s="212">
        <f t="shared" ref="M135:M140" si="12">K135-L135</f>
        <v>151425.35</v>
      </c>
      <c r="N135" s="225">
        <f t="shared" ref="N135:N140" si="13">IF(L135=0,"-    ",M135/L135)</f>
        <v>0.20799999999999999</v>
      </c>
    </row>
    <row r="136" spans="1:14" ht="20.25" customHeight="1" x14ac:dyDescent="0.25">
      <c r="A136" s="22" t="s">
        <v>175</v>
      </c>
      <c r="B136" s="106"/>
      <c r="C136" s="36"/>
      <c r="D136" s="107" t="s">
        <v>253</v>
      </c>
      <c r="E136" s="34" t="s">
        <v>369</v>
      </c>
      <c r="F136" s="38"/>
      <c r="G136" s="38"/>
      <c r="H136" s="38"/>
      <c r="I136" s="108"/>
      <c r="J136" s="109"/>
      <c r="K136" s="186">
        <f>VLOOKUP($A136,SP!$A$9:$C$444,K$3,FALSE)</f>
        <v>20635860.73</v>
      </c>
      <c r="L136" s="186">
        <f>VLOOKUP($A136,SP!$A$9:$C$444,L$3,FALSE)</f>
        <v>19752063.690000001</v>
      </c>
      <c r="M136" s="212">
        <f t="shared" si="12"/>
        <v>883797.04</v>
      </c>
      <c r="N136" s="225">
        <f>IF(L136=0,"-    ",M136/L136)</f>
        <v>4.4999999999999998E-2</v>
      </c>
    </row>
    <row r="137" spans="1:14" ht="20.25" customHeight="1" x14ac:dyDescent="0.25">
      <c r="A137" s="22" t="s">
        <v>180</v>
      </c>
      <c r="B137" s="106"/>
      <c r="C137" s="49"/>
      <c r="D137" s="110" t="s">
        <v>276</v>
      </c>
      <c r="E137" s="148" t="s">
        <v>370</v>
      </c>
      <c r="F137" s="159"/>
      <c r="G137" s="159"/>
      <c r="H137" s="159"/>
      <c r="I137" s="111"/>
      <c r="J137" s="112"/>
      <c r="K137" s="186">
        <f>ROUND(VLOOKUP($A137,SP!$A$9:$C$444,K$3,FALSE),2)</f>
        <v>0</v>
      </c>
      <c r="L137" s="186">
        <f>VLOOKUP($A137,SP!$A$9:$C$444,L$3,FALSE)</f>
        <v>0</v>
      </c>
      <c r="M137" s="212">
        <f t="shared" si="12"/>
        <v>0</v>
      </c>
      <c r="N137" s="225" t="str">
        <f t="shared" si="13"/>
        <v xml:space="preserve">-    </v>
      </c>
    </row>
    <row r="138" spans="1:14" ht="20.25" customHeight="1" x14ac:dyDescent="0.25">
      <c r="A138" s="22" t="s">
        <v>188</v>
      </c>
      <c r="B138" s="106"/>
      <c r="C138" s="36"/>
      <c r="D138" s="107" t="s">
        <v>328</v>
      </c>
      <c r="E138" s="34" t="s">
        <v>371</v>
      </c>
      <c r="F138" s="38"/>
      <c r="G138" s="38"/>
      <c r="H138" s="38"/>
      <c r="I138" s="108"/>
      <c r="J138" s="109"/>
      <c r="K138" s="186">
        <f>VLOOKUP($A138,SP!$A$9:$C$444,K$3,FALSE)</f>
        <v>4805866.6399999997</v>
      </c>
      <c r="L138" s="186">
        <f>VLOOKUP($A138,SP!$A$9:$C$444,L$3,FALSE)</f>
        <v>5274693.33</v>
      </c>
      <c r="M138" s="212">
        <f t="shared" si="12"/>
        <v>-468826.69</v>
      </c>
      <c r="N138" s="225">
        <f t="shared" si="13"/>
        <v>-8.8999999999999996E-2</v>
      </c>
    </row>
    <row r="139" spans="1:14" s="25" customFormat="1" ht="20.25" customHeight="1" x14ac:dyDescent="0.25">
      <c r="A139" s="244" t="s">
        <v>466</v>
      </c>
      <c r="B139" s="106"/>
      <c r="C139" s="100"/>
      <c r="D139" s="110" t="s">
        <v>361</v>
      </c>
      <c r="E139" s="148" t="s">
        <v>372</v>
      </c>
      <c r="F139" s="159"/>
      <c r="G139" s="159"/>
      <c r="H139" s="159"/>
      <c r="I139" s="111"/>
      <c r="J139" s="112"/>
      <c r="K139" s="186">
        <f>VLOOKUP($A139,SP!$A$9:$C$444,K$3,FALSE)</f>
        <v>17943326.93</v>
      </c>
      <c r="L139" s="186">
        <f>VLOOKUP($A139,SP!$A$9:$C$444,L$3,FALSE)</f>
        <v>16312997.710000001</v>
      </c>
      <c r="M139" s="212">
        <f t="shared" si="12"/>
        <v>1630329.22</v>
      </c>
      <c r="N139" s="225">
        <f t="shared" si="13"/>
        <v>0.1</v>
      </c>
    </row>
    <row r="140" spans="1:14" s="25" customFormat="1" ht="20.25" customHeight="1" x14ac:dyDescent="0.25">
      <c r="B140" s="117"/>
      <c r="C140" s="73" t="s">
        <v>334</v>
      </c>
      <c r="D140" s="73"/>
      <c r="E140" s="73"/>
      <c r="F140" s="73"/>
      <c r="G140" s="73"/>
      <c r="H140" s="73"/>
      <c r="I140" s="92"/>
      <c r="J140" s="93"/>
      <c r="K140" s="196">
        <f>K135+K136+K137+K138+K139</f>
        <v>44266194.590000004</v>
      </c>
      <c r="L140" s="196">
        <f>L135+L136+L137+L138+L139</f>
        <v>42069469.670000002</v>
      </c>
      <c r="M140" s="196">
        <f t="shared" si="12"/>
        <v>2196724.92</v>
      </c>
      <c r="N140" s="232">
        <f t="shared" si="13"/>
        <v>5.1999999999999998E-2</v>
      </c>
    </row>
    <row r="141" spans="1:14" s="25" customFormat="1" ht="20.25" customHeight="1" x14ac:dyDescent="0.25">
      <c r="B141" s="118"/>
      <c r="C141" s="43"/>
      <c r="D141" s="159"/>
      <c r="E141" s="159"/>
      <c r="F141" s="159"/>
      <c r="G141" s="159"/>
      <c r="H141" s="159"/>
      <c r="I141" s="119"/>
      <c r="J141" s="120"/>
      <c r="K141" s="213"/>
      <c r="L141" s="213"/>
      <c r="M141" s="214"/>
      <c r="N141" s="226"/>
    </row>
    <row r="142" spans="1:14" s="25" customFormat="1" ht="20.25" customHeight="1" x14ac:dyDescent="0.25">
      <c r="A142" s="22" t="s">
        <v>468</v>
      </c>
      <c r="B142" s="105" t="s">
        <v>335</v>
      </c>
      <c r="C142" s="121" t="s">
        <v>373</v>
      </c>
      <c r="D142" s="34"/>
      <c r="E142" s="34"/>
      <c r="F142" s="34"/>
      <c r="G142" s="34"/>
      <c r="H142" s="34"/>
      <c r="I142" s="108"/>
      <c r="J142" s="109"/>
      <c r="K142" s="186">
        <f>VLOOKUP($A142,SP!$A$9:$C$444,K$3,FALSE)</f>
        <v>3576679.85</v>
      </c>
      <c r="L142" s="186">
        <f>VLOOKUP($A142,SP!$A$9:$C$444,L$3,FALSE)</f>
        <v>4254302.55</v>
      </c>
      <c r="M142" s="212">
        <f>K142-L142</f>
        <v>-677622.7</v>
      </c>
      <c r="N142" s="225">
        <f>IF(L142=0,"-    ",M142/L142)</f>
        <v>-0.159</v>
      </c>
    </row>
    <row r="143" spans="1:14" s="25" customFormat="1" ht="20.25" customHeight="1" x14ac:dyDescent="0.25">
      <c r="A143" s="22" t="s">
        <v>194</v>
      </c>
      <c r="B143" s="106"/>
      <c r="C143" s="83"/>
      <c r="D143" s="122" t="s">
        <v>241</v>
      </c>
      <c r="E143" s="149" t="s">
        <v>374</v>
      </c>
      <c r="F143" s="83"/>
      <c r="G143" s="155"/>
      <c r="H143" s="155"/>
      <c r="I143" s="123"/>
      <c r="J143" s="124"/>
      <c r="K143" s="186">
        <f>VLOOKUP($A143,SP!$A$9:$C$444,K$3,FALSE)</f>
        <v>3576679.85</v>
      </c>
      <c r="L143" s="186">
        <f>VLOOKUP($A143,SP!$A$9:$C$444,L$3,FALSE)</f>
        <v>4254302.55</v>
      </c>
      <c r="M143" s="212">
        <f>K143-L143</f>
        <v>-677622.7</v>
      </c>
      <c r="N143" s="225">
        <f>IF(L143=0,"-    ",M143/L143)</f>
        <v>-0.159</v>
      </c>
    </row>
    <row r="144" spans="1:14" s="25" customFormat="1" ht="20.25" customHeight="1" x14ac:dyDescent="0.25">
      <c r="A144" s="22" t="s">
        <v>195</v>
      </c>
      <c r="B144" s="106"/>
      <c r="C144" s="49"/>
      <c r="D144" s="110" t="s">
        <v>253</v>
      </c>
      <c r="E144" s="148" t="s">
        <v>375</v>
      </c>
      <c r="F144" s="49"/>
      <c r="G144" s="159"/>
      <c r="H144" s="159"/>
      <c r="I144" s="111"/>
      <c r="J144" s="112"/>
      <c r="K144" s="186">
        <f>VLOOKUP($A144,SP!$A$9:$C$444,K$3,FALSE)</f>
        <v>0</v>
      </c>
      <c r="L144" s="186">
        <f>VLOOKUP($A144,SP!$A$9:$C$444,L$3,FALSE)</f>
        <v>0</v>
      </c>
      <c r="M144" s="212">
        <f>K144-L144</f>
        <v>0</v>
      </c>
      <c r="N144" s="225" t="str">
        <f>IF(L144=0,"-    ",M144/L144)</f>
        <v xml:space="preserve">-    </v>
      </c>
    </row>
    <row r="145" spans="1:14" s="25" customFormat="1" ht="20.25" customHeight="1" x14ac:dyDescent="0.25">
      <c r="A145" s="256" t="s">
        <v>469</v>
      </c>
      <c r="B145" s="106"/>
      <c r="C145" s="36"/>
      <c r="D145" s="107" t="s">
        <v>276</v>
      </c>
      <c r="E145" s="34" t="s">
        <v>618</v>
      </c>
      <c r="F145" s="36"/>
      <c r="G145" s="38"/>
      <c r="H145" s="38"/>
      <c r="I145" s="108"/>
      <c r="J145" s="109"/>
      <c r="K145" s="186">
        <f>VLOOKUP($A145,SP!$A$9:$C$444,K$3,FALSE)</f>
        <v>0</v>
      </c>
      <c r="L145" s="186">
        <f>VLOOKUP($A145,SP!$A$9:$C$444,L$3,FALSE)</f>
        <v>0</v>
      </c>
      <c r="M145" s="212">
        <f>K145-L145</f>
        <v>0</v>
      </c>
      <c r="N145" s="225" t="str">
        <f>IF(L145=0,"-    ",M145/L145)</f>
        <v xml:space="preserve">-    </v>
      </c>
    </row>
    <row r="146" spans="1:14" s="25" customFormat="1" ht="20.25" customHeight="1" x14ac:dyDescent="0.25">
      <c r="B146" s="117"/>
      <c r="C146" s="73" t="s">
        <v>339</v>
      </c>
      <c r="D146" s="73"/>
      <c r="E146" s="73"/>
      <c r="F146" s="73"/>
      <c r="G146" s="73"/>
      <c r="H146" s="73"/>
      <c r="I146" s="92"/>
      <c r="J146" s="93"/>
      <c r="K146" s="196">
        <f>K143+K144</f>
        <v>3576679.85</v>
      </c>
      <c r="L146" s="196">
        <f>L143+L144</f>
        <v>4254302.55</v>
      </c>
      <c r="M146" s="196">
        <f>K146-L146</f>
        <v>-677622.7</v>
      </c>
      <c r="N146" s="232">
        <f>IF(L146=0,"-    ",M146/L146)</f>
        <v>-0.159</v>
      </c>
    </row>
    <row r="147" spans="1:14" s="25" customFormat="1" ht="20.25" customHeight="1" x14ac:dyDescent="0.25">
      <c r="B147" s="118"/>
      <c r="C147" s="43"/>
      <c r="D147" s="159"/>
      <c r="E147" s="159"/>
      <c r="F147" s="159"/>
      <c r="G147" s="159"/>
      <c r="H147" s="154"/>
      <c r="I147" s="125"/>
      <c r="J147" s="126"/>
      <c r="K147" s="213"/>
      <c r="L147" s="213"/>
      <c r="M147" s="214"/>
      <c r="N147" s="226"/>
    </row>
    <row r="148" spans="1:14" s="25" customFormat="1" ht="20.25" customHeight="1" thickBot="1" x14ac:dyDescent="0.3">
      <c r="A148" s="22" t="s">
        <v>196</v>
      </c>
      <c r="B148" s="105" t="s">
        <v>341</v>
      </c>
      <c r="C148" s="391" t="s">
        <v>633</v>
      </c>
      <c r="D148" s="391"/>
      <c r="E148" s="391"/>
      <c r="F148" s="391"/>
      <c r="G148" s="391"/>
      <c r="H148" s="391"/>
      <c r="I148" s="127"/>
      <c r="J148" s="128"/>
      <c r="K148" s="186">
        <f>VLOOKUP($A148,SP!$A$9:$C$444,K$3,FALSE)</f>
        <v>113953326.23999999</v>
      </c>
      <c r="L148" s="186">
        <f>VLOOKUP($A148,SP!$A$9:$C$444,L$3,FALSE)</f>
        <v>134925074.93000001</v>
      </c>
      <c r="M148" s="212">
        <f t="shared" ref="M148:M169" si="14">K148-L148</f>
        <v>-20971748.690000001</v>
      </c>
      <c r="N148" s="225">
        <f t="shared" ref="N148:N169" si="15">IF(L148=0,"-    ",M148/L148)</f>
        <v>-0.155</v>
      </c>
    </row>
    <row r="149" spans="1:14" s="25" customFormat="1" ht="20.25" customHeight="1" thickBot="1" x14ac:dyDescent="0.3">
      <c r="B149" s="105"/>
      <c r="C149" s="129"/>
      <c r="D149" s="129"/>
      <c r="E149" s="129"/>
      <c r="F149" s="129"/>
      <c r="G149" s="129"/>
      <c r="H149" s="129"/>
      <c r="I149" s="79" t="s">
        <v>274</v>
      </c>
      <c r="J149" s="79" t="s">
        <v>275</v>
      </c>
      <c r="K149" s="211"/>
      <c r="L149" s="211"/>
      <c r="M149" s="212"/>
      <c r="N149" s="225"/>
    </row>
    <row r="150" spans="1:14" s="25" customFormat="1" ht="20.25" customHeight="1" x14ac:dyDescent="0.25">
      <c r="A150" s="22" t="s">
        <v>197</v>
      </c>
      <c r="B150" s="130"/>
      <c r="C150" s="103"/>
      <c r="D150" s="107" t="s">
        <v>241</v>
      </c>
      <c r="E150" s="34" t="s">
        <v>376</v>
      </c>
      <c r="F150" s="34"/>
      <c r="G150" s="34"/>
      <c r="H150" s="34"/>
      <c r="I150" s="264">
        <f>VLOOKUP($A150,'crediti e debiti'!$A$6:$F$189,I$3,FALSE)</f>
        <v>0</v>
      </c>
      <c r="J150" s="264">
        <f>VLOOKUP($A150,'crediti e debiti'!$A$6:$F$189,J$3,FALSE)</f>
        <v>0</v>
      </c>
      <c r="K150" s="186">
        <f>VLOOKUP($A150,SP!$A$9:$C$444,K$3,FALSE)</f>
        <v>0</v>
      </c>
      <c r="L150" s="186">
        <f>VLOOKUP($A150,SP!$A$9:$C$444,L$3,FALSE)</f>
        <v>0</v>
      </c>
      <c r="M150" s="212">
        <f t="shared" si="14"/>
        <v>0</v>
      </c>
      <c r="N150" s="225" t="str">
        <f t="shared" si="15"/>
        <v xml:space="preserve">-    </v>
      </c>
    </row>
    <row r="151" spans="1:14" s="25" customFormat="1" ht="20.25" customHeight="1" x14ac:dyDescent="0.25">
      <c r="A151" s="22" t="s">
        <v>198</v>
      </c>
      <c r="B151" s="130"/>
      <c r="C151" s="100"/>
      <c r="D151" s="110" t="s">
        <v>253</v>
      </c>
      <c r="E151" s="148" t="s">
        <v>377</v>
      </c>
      <c r="F151" s="148"/>
      <c r="G151" s="110"/>
      <c r="H151" s="148"/>
      <c r="I151" s="264">
        <f>VLOOKUP($A151,'crediti e debiti'!$A$6:$F$189,I$3,FALSE)</f>
        <v>0</v>
      </c>
      <c r="J151" s="264">
        <f>VLOOKUP($A151,'crediti e debiti'!$A$6:$F$189,J$3,FALSE)</f>
        <v>0</v>
      </c>
      <c r="K151" s="186">
        <f>VLOOKUP($A151,SP!$A$9:$C$444,K$3,FALSE)</f>
        <v>0</v>
      </c>
      <c r="L151" s="186">
        <f>VLOOKUP($A151,SP!$A$9:$C$444,L$3,FALSE)</f>
        <v>0</v>
      </c>
      <c r="M151" s="212">
        <f t="shared" si="14"/>
        <v>0</v>
      </c>
      <c r="N151" s="225" t="str">
        <f t="shared" si="15"/>
        <v xml:space="preserve">-    </v>
      </c>
    </row>
    <row r="152" spans="1:14" s="25" customFormat="1" ht="20.25" customHeight="1" x14ac:dyDescent="0.25">
      <c r="A152" s="22" t="s">
        <v>204</v>
      </c>
      <c r="B152" s="130"/>
      <c r="C152" s="103"/>
      <c r="D152" s="107" t="s">
        <v>276</v>
      </c>
      <c r="E152" s="34" t="s">
        <v>378</v>
      </c>
      <c r="F152" s="34"/>
      <c r="G152" s="34"/>
      <c r="H152" s="34"/>
      <c r="I152" s="264">
        <f>VLOOKUP($A152,'crediti e debiti'!$A$6:$F$189,I$3,FALSE)</f>
        <v>19112015.73</v>
      </c>
      <c r="J152" s="264">
        <f>VLOOKUP($A152,'crediti e debiti'!$A$6:$F$189,J$3,FALSE)</f>
        <v>0</v>
      </c>
      <c r="K152" s="186">
        <f>VLOOKUP($A152,SP!$A$9:$C$444,K$3,FALSE)</f>
        <v>19112015.73</v>
      </c>
      <c r="L152" s="186">
        <f>VLOOKUP($A152,SP!$A$9:$C$444,L$3,FALSE)</f>
        <v>8726335.3599999994</v>
      </c>
      <c r="M152" s="212">
        <f t="shared" si="14"/>
        <v>10385680.369999999</v>
      </c>
      <c r="N152" s="225">
        <f t="shared" si="15"/>
        <v>1.19</v>
      </c>
    </row>
    <row r="153" spans="1:14" s="25" customFormat="1" ht="20.25" customHeight="1" x14ac:dyDescent="0.25">
      <c r="A153" s="22" t="s">
        <v>205</v>
      </c>
      <c r="B153" s="130"/>
      <c r="C153" s="103"/>
      <c r="D153" s="107" t="s">
        <v>328</v>
      </c>
      <c r="E153" s="34" t="s">
        <v>379</v>
      </c>
      <c r="F153" s="34"/>
      <c r="G153" s="34"/>
      <c r="H153" s="34"/>
      <c r="I153" s="264">
        <f>VLOOKUP($A153,'crediti e debiti'!$A$6:$F$189,I$3,FALSE)</f>
        <v>3298491.66</v>
      </c>
      <c r="J153" s="264">
        <f>VLOOKUP($A153,'crediti e debiti'!$A$6:$F$189,J$3,FALSE)</f>
        <v>0</v>
      </c>
      <c r="K153" s="186">
        <f>VLOOKUP($A153,SP!$A$9:$C$444,K$3,FALSE)</f>
        <v>3298491.66</v>
      </c>
      <c r="L153" s="186">
        <f>VLOOKUP($A153,SP!$A$9:$C$444,L$3,FALSE)</f>
        <v>3248903.72</v>
      </c>
      <c r="M153" s="212">
        <f t="shared" si="14"/>
        <v>49587.94</v>
      </c>
      <c r="N153" s="225">
        <f t="shared" si="15"/>
        <v>1.4999999999999999E-2</v>
      </c>
    </row>
    <row r="154" spans="1:14" s="25" customFormat="1" ht="20.25" customHeight="1" x14ac:dyDescent="0.25">
      <c r="A154" s="22" t="s">
        <v>206</v>
      </c>
      <c r="B154" s="130"/>
      <c r="C154" s="100"/>
      <c r="D154" s="110" t="s">
        <v>361</v>
      </c>
      <c r="E154" s="148" t="s">
        <v>380</v>
      </c>
      <c r="F154" s="148"/>
      <c r="G154" s="110"/>
      <c r="H154" s="148"/>
      <c r="I154" s="220">
        <f>I155+I158+I159+I160+I164+I165</f>
        <v>1636451</v>
      </c>
      <c r="J154" s="220">
        <f>J155+J158+J159+J160+J164+J165</f>
        <v>0</v>
      </c>
      <c r="K154" s="186">
        <f>VLOOKUP($A154,SP!$A$9:$C$444,K$3,FALSE)</f>
        <v>1636451</v>
      </c>
      <c r="L154" s="186">
        <f>VLOOKUP($A154,SP!$A$9:$C$444,L$3,FALSE)</f>
        <v>1449173.57</v>
      </c>
      <c r="M154" s="212">
        <f t="shared" si="14"/>
        <v>187277.43</v>
      </c>
      <c r="N154" s="225">
        <f t="shared" si="15"/>
        <v>0.129</v>
      </c>
    </row>
    <row r="155" spans="1:14" s="25" customFormat="1" ht="20.25" customHeight="1" x14ac:dyDescent="0.25">
      <c r="A155" s="22" t="s">
        <v>208</v>
      </c>
      <c r="B155" s="106"/>
      <c r="C155" s="68"/>
      <c r="D155" s="69"/>
      <c r="E155" s="349" t="s">
        <v>256</v>
      </c>
      <c r="F155" s="352" t="s">
        <v>381</v>
      </c>
      <c r="G155" s="352"/>
      <c r="H155" s="352"/>
      <c r="I155" s="355">
        <f>VLOOKUP($A155,'crediti e debiti'!$A$6:$F$189,I$3,FALSE)+VLOOKUP($A156,'crediti e debiti'!$A$6:$F$189,I$3,FALSE)+VLOOKUP($A157,'crediti e debiti'!$A$6:$F$189,I$3,FALSE)</f>
        <v>0</v>
      </c>
      <c r="J155" s="355">
        <f>VLOOKUP($A155,'crediti e debiti'!$A$6:$F$189,J$3,FALSE)+VLOOKUP($A156,'crediti e debiti'!$A$6:$F$189,J$3,FALSE)+VLOOKUP($A157,'crediti e debiti'!$A$6:$F$189,J$3,FALSE)</f>
        <v>0</v>
      </c>
      <c r="K155" s="358">
        <f>VLOOKUP($A155,SP!$A$9:$C$444,K$3,FALSE)+VLOOKUP($A156,SP!$A$9:$C$444,K$3,FALSE)+VLOOKUP($A157,SP!$A$9:$C$444,K$3,FALSE)</f>
        <v>0</v>
      </c>
      <c r="L155" s="384">
        <f>VLOOKUP($A155,SP!$A$9:$C$444,L$3,FALSE)+VLOOKUP($A156,SP!$A$9:$C$444,L$3,FALSE)+VLOOKUP($A157,SP!$A$9:$C$444,L$3,FALSE)</f>
        <v>0</v>
      </c>
      <c r="M155" s="385">
        <f t="shared" si="14"/>
        <v>0</v>
      </c>
      <c r="N155" s="310" t="str">
        <f t="shared" si="15"/>
        <v xml:space="preserve">-    </v>
      </c>
    </row>
    <row r="156" spans="1:14" s="25" customFormat="1" ht="20.25" hidden="1" customHeight="1" x14ac:dyDescent="0.25">
      <c r="A156" s="22" t="s">
        <v>211</v>
      </c>
      <c r="B156" s="106"/>
      <c r="C156" s="49"/>
      <c r="D156" s="43"/>
      <c r="E156" s="350"/>
      <c r="F156" s="353"/>
      <c r="G156" s="353"/>
      <c r="H156" s="353"/>
      <c r="I156" s="356" t="e">
        <f>VLOOKUP($A158,'crediti e debiti'!$A$8:$D$13,2,FALSE)</f>
        <v>#N/A</v>
      </c>
      <c r="J156" s="356" t="e">
        <f>VLOOKUP($A158,'crediti e debiti'!$A$8:$D$13,2,FALSE)</f>
        <v>#N/A</v>
      </c>
      <c r="K156" s="359" t="e">
        <f>VLOOKUP($A158,SP!#REF!,K$3,FALSE)</f>
        <v>#REF!</v>
      </c>
      <c r="L156" s="384" t="e">
        <f>VLOOKUP($A158,SP!#REF!,L$3,FALSE)</f>
        <v>#REF!</v>
      </c>
      <c r="M156" s="386"/>
      <c r="N156" s="311"/>
    </row>
    <row r="157" spans="1:14" s="25" customFormat="1" ht="20.25" hidden="1" customHeight="1" x14ac:dyDescent="0.25">
      <c r="A157" s="22" t="s">
        <v>212</v>
      </c>
      <c r="B157" s="106"/>
      <c r="C157" s="83"/>
      <c r="D157" s="84"/>
      <c r="E157" s="351"/>
      <c r="F157" s="354"/>
      <c r="G157" s="354"/>
      <c r="H157" s="354"/>
      <c r="I157" s="357" t="e">
        <f>VLOOKUP($A159,'crediti e debiti'!$A$8:$D$13,2,FALSE)</f>
        <v>#N/A</v>
      </c>
      <c r="J157" s="357" t="e">
        <f>VLOOKUP($A159,'crediti e debiti'!$A$8:$D$13,2,FALSE)</f>
        <v>#N/A</v>
      </c>
      <c r="K157" s="360" t="e">
        <f>VLOOKUP($A159,SP!#REF!,K$3,FALSE)</f>
        <v>#REF!</v>
      </c>
      <c r="L157" s="384" t="e">
        <f>VLOOKUP($A159,SP!#REF!,L$3,FALSE)</f>
        <v>#REF!</v>
      </c>
      <c r="M157" s="387"/>
      <c r="N157" s="312"/>
    </row>
    <row r="158" spans="1:14" s="25" customFormat="1" ht="20.25" customHeight="1" x14ac:dyDescent="0.25">
      <c r="A158" s="22" t="s">
        <v>209</v>
      </c>
      <c r="B158" s="106"/>
      <c r="C158" s="49"/>
      <c r="D158" s="43"/>
      <c r="E158" s="131" t="s">
        <v>258</v>
      </c>
      <c r="F158" s="388" t="s">
        <v>382</v>
      </c>
      <c r="G158" s="388"/>
      <c r="H158" s="388"/>
      <c r="I158" s="218">
        <f>VLOOKUP($A158,'crediti e debiti'!$A$6:$F$189,I$3,FALSE)</f>
        <v>0</v>
      </c>
      <c r="J158" s="218">
        <f>VLOOKUP($A158,'crediti e debiti'!$A$6:$F$189,J$3,FALSE)</f>
        <v>0</v>
      </c>
      <c r="K158" s="187">
        <f>VLOOKUP($A158,SP!$A$9:$C$444,K$3,FALSE)</f>
        <v>0</v>
      </c>
      <c r="L158" s="187">
        <f>VLOOKUP($A158,SP!$A$9:$C$444,L$3,FALSE)</f>
        <v>0</v>
      </c>
      <c r="M158" s="214">
        <f t="shared" si="14"/>
        <v>0</v>
      </c>
      <c r="N158" s="226" t="str">
        <f t="shared" si="15"/>
        <v xml:space="preserve">-    </v>
      </c>
    </row>
    <row r="159" spans="1:14" s="25" customFormat="1" ht="20.25" customHeight="1" x14ac:dyDescent="0.25">
      <c r="A159" s="22" t="s">
        <v>210</v>
      </c>
      <c r="B159" s="106"/>
      <c r="C159" s="68"/>
      <c r="D159" s="69"/>
      <c r="E159" s="258" t="s">
        <v>280</v>
      </c>
      <c r="F159" s="389" t="s">
        <v>383</v>
      </c>
      <c r="G159" s="389"/>
      <c r="H159" s="389"/>
      <c r="I159" s="218">
        <f>VLOOKUP($A159,'crediti e debiti'!$A$6:$F$189,I$3,FALSE)</f>
        <v>0</v>
      </c>
      <c r="J159" s="218">
        <f>VLOOKUP($A159,'crediti e debiti'!$A$6:$F$189,J$3,FALSE)</f>
        <v>0</v>
      </c>
      <c r="K159" s="187">
        <f>VLOOKUP($A159,SP!$A$9:$C$444,K$3,FALSE)</f>
        <v>0</v>
      </c>
      <c r="L159" s="187">
        <f>VLOOKUP($A159,SP!$A$9:$C$444,L$3,FALSE)</f>
        <v>0</v>
      </c>
      <c r="M159" s="214">
        <f t="shared" si="14"/>
        <v>0</v>
      </c>
      <c r="N159" s="226" t="str">
        <f t="shared" si="15"/>
        <v xml:space="preserve">-    </v>
      </c>
    </row>
    <row r="160" spans="1:14" s="25" customFormat="1" ht="20.25" customHeight="1" x14ac:dyDescent="0.25">
      <c r="A160" s="22" t="s">
        <v>213</v>
      </c>
      <c r="B160" s="106"/>
      <c r="C160" s="68"/>
      <c r="D160" s="69"/>
      <c r="E160" s="396" t="s">
        <v>282</v>
      </c>
      <c r="F160" s="399" t="s">
        <v>384</v>
      </c>
      <c r="G160" s="399"/>
      <c r="H160" s="300"/>
      <c r="I160" s="402">
        <f>VLOOKUP($A160,'crediti e debiti'!$A$6:$F$189,I$3,FALSE)+VLOOKUP($A161,'crediti e debiti'!$A$6:$F$189,I$3,FALSE)+VLOOKUP($A162,'crediti e debiti'!$A$6:$F$189,I$3,FALSE)+VLOOKUP($A163,'crediti e debiti'!$A$6:$F$189,I$3,FALSE)</f>
        <v>1520781.86</v>
      </c>
      <c r="J160" s="402">
        <f>VLOOKUP($A160,'crediti e debiti'!$A$6:$F$189,J$3,FALSE)+VLOOKUP($A161,'crediti e debiti'!$A$6:$F$189,J$3,FALSE)+VLOOKUP($A162,'crediti e debiti'!$A$6:$F$189,J$3,FALSE)+VLOOKUP($A163,'crediti e debiti'!$A$6:$F$189,J$3,FALSE)</f>
        <v>0</v>
      </c>
      <c r="K160" s="303">
        <f>VLOOKUP($A160,SP!$A$9:$C$444,K$3,FALSE)+VLOOKUP($A161,SP!$A$9:$C$444,K$3,FALSE)+VLOOKUP($A162,SP!$A$9:$C$444,K$3,FALSE)+VLOOKUP($A163,SP!$A$9:$C$444,K$3,FALSE)</f>
        <v>1520781.86</v>
      </c>
      <c r="L160" s="306">
        <f>VLOOKUP($A160,SP!$A$9:$C$444,L$3,FALSE)+VLOOKUP($A161,SP!$A$9:$C$444,L$3,FALSE)+VLOOKUP($A162,SP!$A$9:$C$444,L$3,FALSE)+VLOOKUP($A163,SP!$A$9:$C$444,L$3,FALSE)</f>
        <v>1364200.61</v>
      </c>
      <c r="M160" s="392">
        <f>K160-L160</f>
        <v>156581.25</v>
      </c>
      <c r="N160" s="298">
        <f>IF(L160=0,"-    ",M160/L160)</f>
        <v>0.115</v>
      </c>
    </row>
    <row r="161" spans="1:16" s="25" customFormat="1" ht="20.25" hidden="1" customHeight="1" x14ac:dyDescent="0.25">
      <c r="A161" s="244" t="s">
        <v>480</v>
      </c>
      <c r="B161" s="106"/>
      <c r="C161" s="49"/>
      <c r="D161" s="43"/>
      <c r="E161" s="397"/>
      <c r="F161" s="400"/>
      <c r="G161" s="400"/>
      <c r="H161" s="301"/>
      <c r="I161" s="403"/>
      <c r="J161" s="403"/>
      <c r="K161" s="304"/>
      <c r="L161" s="306"/>
      <c r="M161" s="393"/>
      <c r="N161" s="395"/>
    </row>
    <row r="162" spans="1:16" s="25" customFormat="1" ht="20.25" hidden="1" customHeight="1" x14ac:dyDescent="0.25">
      <c r="A162" s="244" t="s">
        <v>626</v>
      </c>
      <c r="B162" s="106"/>
      <c r="C162" s="49"/>
      <c r="D162" s="43"/>
      <c r="E162" s="397"/>
      <c r="F162" s="400"/>
      <c r="G162" s="400"/>
      <c r="H162" s="301"/>
      <c r="I162" s="403"/>
      <c r="J162" s="403"/>
      <c r="K162" s="304"/>
      <c r="L162" s="306"/>
      <c r="M162" s="393"/>
      <c r="N162" s="395"/>
    </row>
    <row r="163" spans="1:16" s="25" customFormat="1" ht="20.25" hidden="1" customHeight="1" x14ac:dyDescent="0.25">
      <c r="A163" s="244" t="s">
        <v>627</v>
      </c>
      <c r="B163" s="106"/>
      <c r="C163" s="83"/>
      <c r="D163" s="84"/>
      <c r="E163" s="398"/>
      <c r="F163" s="401"/>
      <c r="G163" s="401"/>
      <c r="H163" s="302"/>
      <c r="I163" s="404"/>
      <c r="J163" s="404"/>
      <c r="K163" s="305"/>
      <c r="L163" s="306"/>
      <c r="M163" s="394"/>
      <c r="N163" s="299"/>
    </row>
    <row r="164" spans="1:16" s="25" customFormat="1" ht="20.25" customHeight="1" x14ac:dyDescent="0.25">
      <c r="A164" s="22" t="s">
        <v>214</v>
      </c>
      <c r="B164" s="106"/>
      <c r="C164" s="49"/>
      <c r="D164" s="43"/>
      <c r="E164" s="131" t="s">
        <v>385</v>
      </c>
      <c r="F164" s="157" t="s">
        <v>386</v>
      </c>
      <c r="G164" s="157"/>
      <c r="H164" s="157"/>
      <c r="I164" s="218">
        <f>VLOOKUP($A164,'crediti e debiti'!$A$6:$F$189,I$3,FALSE)</f>
        <v>0</v>
      </c>
      <c r="J164" s="218">
        <f>VLOOKUP($A164,'crediti e debiti'!$A$6:$F$189,J$3,FALSE)</f>
        <v>0</v>
      </c>
      <c r="K164" s="187">
        <f>VLOOKUP($A164,SP!$A$9:$C$444,K$3,FALSE)</f>
        <v>0</v>
      </c>
      <c r="L164" s="187">
        <f>VLOOKUP($A164,SP!$A$9:$C$444,L$3,FALSE)</f>
        <v>0</v>
      </c>
      <c r="M164" s="214">
        <f t="shared" si="14"/>
        <v>0</v>
      </c>
      <c r="N164" s="226" t="str">
        <f t="shared" si="15"/>
        <v xml:space="preserve">-    </v>
      </c>
    </row>
    <row r="165" spans="1:16" s="25" customFormat="1" ht="20.25" customHeight="1" x14ac:dyDescent="0.25">
      <c r="A165" s="244" t="s">
        <v>628</v>
      </c>
      <c r="B165" s="106"/>
      <c r="C165" s="36"/>
      <c r="D165" s="37"/>
      <c r="E165" s="132" t="s">
        <v>387</v>
      </c>
      <c r="F165" s="52" t="s">
        <v>388</v>
      </c>
      <c r="G165" s="38"/>
      <c r="H165" s="38"/>
      <c r="I165" s="218">
        <f>VLOOKUP($A165,'crediti e debiti'!$A$6:$F$189,I$3,FALSE)</f>
        <v>115669.14</v>
      </c>
      <c r="J165" s="218">
        <f>VLOOKUP($A165,'crediti e debiti'!$A$6:$F$189,J$3,FALSE)</f>
        <v>0</v>
      </c>
      <c r="K165" s="187">
        <f>VLOOKUP($A165,SP!$A$9:$C$444,K$3,FALSE)</f>
        <v>115669.14</v>
      </c>
      <c r="L165" s="187">
        <f>VLOOKUP($A165,SP!$A$9:$C$444,L$3,FALSE)</f>
        <v>84972.96</v>
      </c>
      <c r="M165" s="214">
        <f t="shared" si="14"/>
        <v>30696.18</v>
      </c>
      <c r="N165" s="226">
        <f t="shared" si="15"/>
        <v>0.36099999999999999</v>
      </c>
    </row>
    <row r="166" spans="1:16" s="25" customFormat="1" ht="20.25" customHeight="1" x14ac:dyDescent="0.25">
      <c r="A166" s="22" t="s">
        <v>215</v>
      </c>
      <c r="B166" s="130"/>
      <c r="C166" s="49"/>
      <c r="D166" s="110" t="s">
        <v>363</v>
      </c>
      <c r="E166" s="390" t="s">
        <v>389</v>
      </c>
      <c r="F166" s="390"/>
      <c r="G166" s="390"/>
      <c r="H166" s="390"/>
      <c r="I166" s="218">
        <f>VLOOKUP($A166,'crediti e debiti'!$A$6:$F$189,I$3,FALSE)</f>
        <v>39162.28</v>
      </c>
      <c r="J166" s="218">
        <f>VLOOKUP($A166,'crediti e debiti'!$A$6:$F$189,J$3,FALSE)</f>
        <v>0</v>
      </c>
      <c r="K166" s="186">
        <f>VLOOKUP($A166,SP!$A$9:$C$444,K$3,FALSE)</f>
        <v>39162.28</v>
      </c>
      <c r="L166" s="186">
        <f>VLOOKUP($A166,SP!$A$9:$C$444,L$3,FALSE)</f>
        <v>10425.59</v>
      </c>
      <c r="M166" s="212">
        <f t="shared" si="14"/>
        <v>28736.69</v>
      </c>
      <c r="N166" s="225">
        <f t="shared" si="15"/>
        <v>2.7559999999999998</v>
      </c>
    </row>
    <row r="167" spans="1:16" s="25" customFormat="1" ht="20.25" customHeight="1" x14ac:dyDescent="0.25">
      <c r="A167" s="22" t="s">
        <v>219</v>
      </c>
      <c r="B167" s="130"/>
      <c r="C167" s="36"/>
      <c r="D167" s="107" t="s">
        <v>365</v>
      </c>
      <c r="E167" s="34" t="s">
        <v>390</v>
      </c>
      <c r="F167" s="34"/>
      <c r="G167" s="34"/>
      <c r="H167" s="34"/>
      <c r="I167" s="218">
        <f>VLOOKUP($A167,'crediti e debiti'!$A$6:$F$189,I$3,FALSE)</f>
        <v>56441091.869999997</v>
      </c>
      <c r="J167" s="218">
        <f>VLOOKUP($A167,'crediti e debiti'!$A$6:$F$189,J$3,FALSE)</f>
        <v>0</v>
      </c>
      <c r="K167" s="186">
        <f>VLOOKUP($A167,SP!$A$9:$C$444,K$3,FALSE)</f>
        <v>56441091.869999997</v>
      </c>
      <c r="L167" s="186">
        <f>VLOOKUP($A167,SP!$A$9:$C$444,L$3,FALSE)</f>
        <v>84537019.159999996</v>
      </c>
      <c r="M167" s="212">
        <f t="shared" si="14"/>
        <v>-28095927.289999999</v>
      </c>
      <c r="N167" s="225">
        <f t="shared" si="15"/>
        <v>-0.33200000000000002</v>
      </c>
    </row>
    <row r="168" spans="1:16" s="25" customFormat="1" ht="20.25" customHeight="1" x14ac:dyDescent="0.25">
      <c r="A168" s="22" t="s">
        <v>221</v>
      </c>
      <c r="B168" s="133"/>
      <c r="C168" s="49"/>
      <c r="D168" s="110" t="s">
        <v>410</v>
      </c>
      <c r="E168" s="148" t="s">
        <v>391</v>
      </c>
      <c r="F168" s="148"/>
      <c r="G168" s="110"/>
      <c r="H168" s="148"/>
      <c r="I168" s="218">
        <f>VLOOKUP($A168,'crediti e debiti'!$A$6:$F$189,I$3,FALSE)</f>
        <v>370496.17</v>
      </c>
      <c r="J168" s="218">
        <f>VLOOKUP($A168,'crediti e debiti'!$A$6:$F$189,J$3,FALSE)</f>
        <v>0</v>
      </c>
      <c r="K168" s="186">
        <f>VLOOKUP($A168,SP!$A$9:$C$444,K$3,FALSE)</f>
        <v>370496.17</v>
      </c>
      <c r="L168" s="186">
        <f>VLOOKUP($A168,SP!$A$9:$C$444,L$3,FALSE)</f>
        <v>370800.56</v>
      </c>
      <c r="M168" s="212">
        <f t="shared" si="14"/>
        <v>-304.39</v>
      </c>
      <c r="N168" s="225">
        <f t="shared" si="15"/>
        <v>-1E-3</v>
      </c>
    </row>
    <row r="169" spans="1:16" s="25" customFormat="1" ht="20.25" customHeight="1" x14ac:dyDescent="0.25">
      <c r="A169" s="22" t="s">
        <v>222</v>
      </c>
      <c r="B169" s="133"/>
      <c r="C169" s="36"/>
      <c r="D169" s="107" t="s">
        <v>411</v>
      </c>
      <c r="E169" s="34" t="s">
        <v>392</v>
      </c>
      <c r="F169" s="34"/>
      <c r="G169" s="34"/>
      <c r="H169" s="34"/>
      <c r="I169" s="218">
        <f>VLOOKUP($A169,'crediti e debiti'!$A$6:$F$189,I$3,FALSE)</f>
        <v>11183977.279999999</v>
      </c>
      <c r="J169" s="218">
        <f>VLOOKUP($A169,'crediti e debiti'!$A$6:$F$189,J$3,FALSE)</f>
        <v>0</v>
      </c>
      <c r="K169" s="186">
        <f>VLOOKUP($A169,SP!$A$9:$C$444,K$3,FALSE)</f>
        <v>11183977.279999999</v>
      </c>
      <c r="L169" s="186">
        <f>VLOOKUP($A169,SP!$A$9:$C$444,L$3,FALSE)</f>
        <v>12066830.85</v>
      </c>
      <c r="M169" s="212">
        <f t="shared" si="14"/>
        <v>-882853.57</v>
      </c>
      <c r="N169" s="225">
        <f t="shared" si="15"/>
        <v>-7.2999999999999995E-2</v>
      </c>
    </row>
    <row r="170" spans="1:16" s="25" customFormat="1" ht="20.25" customHeight="1" x14ac:dyDescent="0.25">
      <c r="A170" s="22" t="s">
        <v>225</v>
      </c>
      <c r="B170" s="133"/>
      <c r="C170" s="49"/>
      <c r="D170" s="110" t="s">
        <v>412</v>
      </c>
      <c r="E170" s="148" t="s">
        <v>393</v>
      </c>
      <c r="F170" s="148"/>
      <c r="G170" s="110"/>
      <c r="H170" s="148"/>
      <c r="I170" s="218">
        <f>VLOOKUP($A170,'crediti e debiti'!$A$6:$F$189,I$3,FALSE)</f>
        <v>0</v>
      </c>
      <c r="J170" s="218">
        <f>VLOOKUP($A170,'crediti e debiti'!$A$6:$F$189,J$3,FALSE)</f>
        <v>0</v>
      </c>
      <c r="K170" s="186">
        <f>VLOOKUP($A170,SP!$A$9:$C$444,K$3,FALSE)</f>
        <v>0</v>
      </c>
      <c r="L170" s="186">
        <f>VLOOKUP($A170,SP!$A$9:$C$444,L$3,FALSE)</f>
        <v>0</v>
      </c>
      <c r="M170" s="212">
        <f>K170-L170</f>
        <v>0</v>
      </c>
      <c r="N170" s="225" t="str">
        <f>IF(L170=0,"-    ",M170/L170)</f>
        <v xml:space="preserve">-    </v>
      </c>
    </row>
    <row r="171" spans="1:16" s="25" customFormat="1" ht="20.25" customHeight="1" x14ac:dyDescent="0.25">
      <c r="A171" s="22" t="s">
        <v>223</v>
      </c>
      <c r="B171" s="133"/>
      <c r="C171" s="36"/>
      <c r="D171" s="107" t="s">
        <v>413</v>
      </c>
      <c r="E171" s="34" t="s">
        <v>394</v>
      </c>
      <c r="F171" s="34"/>
      <c r="G171" s="34"/>
      <c r="H171" s="34"/>
      <c r="I171" s="218">
        <f>VLOOKUP($A171,'crediti e debiti'!$A$6:$F$189,I$3,FALSE)</f>
        <v>6263512.9299999997</v>
      </c>
      <c r="J171" s="218">
        <f>VLOOKUP($A171,'crediti e debiti'!$A$6:$F$189,J$3,FALSE)</f>
        <v>0</v>
      </c>
      <c r="K171" s="186">
        <f>VLOOKUP($A171,SP!$A$9:$C$444,K$3,FALSE)</f>
        <v>6263512.9299999997</v>
      </c>
      <c r="L171" s="186">
        <f>VLOOKUP($A171,SP!$A$9:$C$444,L$3,FALSE)</f>
        <v>5847555.0899999999</v>
      </c>
      <c r="M171" s="212">
        <f>K171-L171</f>
        <v>415957.84</v>
      </c>
      <c r="N171" s="225">
        <f>IF(L171=0,"-    ",M171/L171)</f>
        <v>7.0999999999999994E-2</v>
      </c>
    </row>
    <row r="172" spans="1:16" s="25" customFormat="1" ht="20.25" customHeight="1" x14ac:dyDescent="0.25">
      <c r="A172" s="22" t="s">
        <v>226</v>
      </c>
      <c r="B172" s="106"/>
      <c r="C172" s="49"/>
      <c r="D172" s="374" t="s">
        <v>414</v>
      </c>
      <c r="E172" s="376" t="s">
        <v>395</v>
      </c>
      <c r="F172" s="376"/>
      <c r="G172" s="376"/>
      <c r="H172" s="376"/>
      <c r="I172" s="378">
        <f>VLOOKUP($A172,'crediti e debiti'!$A$6:$F$189,I$3,FALSE)+VLOOKUP($A173,'crediti e debiti'!$A$6:$F$189,I$3,FALSE)+VLOOKUP($A174,'crediti e debiti'!$A$6:$F$189,I$3,FALSE)</f>
        <v>15608127.32</v>
      </c>
      <c r="J172" s="378">
        <f>VLOOKUP($A172,'crediti e debiti'!$A$6:$F$189,J$3,FALSE)+VLOOKUP($A173,'crediti e debiti'!$A$6:$F$189,J$3,FALSE)+VLOOKUP($A174,'crediti e debiti'!$A$6:$F$189,J$3,FALSE)</f>
        <v>0</v>
      </c>
      <c r="K172" s="381">
        <f>VLOOKUP($A172,SP!$A$9:$C$444,K$3,FALSE)+VLOOKUP($A173,SP!$A$9:$C$444,K$3,FALSE)+VLOOKUP($A174,SP!$A$9:$C$444,K$3,FALSE)</f>
        <v>15608127.32</v>
      </c>
      <c r="L172" s="381">
        <f>VLOOKUP($A172,SP!$A$9:$C$444,L$3,FALSE)+VLOOKUP($A173,SP!$A$9:$C$444,L$3,FALSE)+VLOOKUP($A174,SP!$A$9:$C$444,L$3,FALSE)</f>
        <v>18668031.030000001</v>
      </c>
      <c r="M172" s="364">
        <f>K172-L172</f>
        <v>-3059903.71</v>
      </c>
      <c r="N172" s="367">
        <f>IF(L172=0,"-    ",M172/L172)</f>
        <v>-0.16400000000000001</v>
      </c>
    </row>
    <row r="173" spans="1:16" s="25" customFormat="1" ht="20.25" hidden="1" customHeight="1" x14ac:dyDescent="0.25">
      <c r="A173" s="22" t="s">
        <v>227</v>
      </c>
      <c r="B173" s="106"/>
      <c r="C173" s="49"/>
      <c r="D173" s="374"/>
      <c r="E173" s="376"/>
      <c r="F173" s="376"/>
      <c r="G173" s="376"/>
      <c r="H173" s="376"/>
      <c r="I173" s="379" t="e">
        <f>VLOOKUP($A173,'crediti e debiti'!$A$8:$D$13,2,FALSE)</f>
        <v>#N/A</v>
      </c>
      <c r="J173" s="379" t="e">
        <f>VLOOKUP($A173,'crediti e debiti'!$A$8:$D$13,2,FALSE)</f>
        <v>#N/A</v>
      </c>
      <c r="K173" s="382" t="e">
        <f>VLOOKUP($A173,SP!#REF!,K$3,FALSE)</f>
        <v>#REF!</v>
      </c>
      <c r="L173" s="382" t="e">
        <f>VLOOKUP($A173,SP!#REF!,L$3,FALSE)</f>
        <v>#REF!</v>
      </c>
      <c r="M173" s="365"/>
      <c r="N173" s="368"/>
      <c r="P173" s="222"/>
    </row>
    <row r="174" spans="1:16" s="25" customFormat="1" ht="20.25" hidden="1" customHeight="1" x14ac:dyDescent="0.25">
      <c r="A174" s="22" t="s">
        <v>228</v>
      </c>
      <c r="B174" s="106"/>
      <c r="C174" s="49"/>
      <c r="D174" s="375"/>
      <c r="E174" s="377"/>
      <c r="F174" s="377"/>
      <c r="G174" s="377"/>
      <c r="H174" s="377"/>
      <c r="I174" s="380" t="e">
        <f>VLOOKUP($A174,'crediti e debiti'!$A$8:$D$13,2,FALSE)</f>
        <v>#N/A</v>
      </c>
      <c r="J174" s="380" t="e">
        <f>VLOOKUP($A174,'crediti e debiti'!$A$8:$D$13,2,FALSE)</f>
        <v>#N/A</v>
      </c>
      <c r="K174" s="383" t="e">
        <f>VLOOKUP($A174,SP!#REF!,K$3,FALSE)</f>
        <v>#REF!</v>
      </c>
      <c r="L174" s="383" t="e">
        <f>VLOOKUP($A174,SP!#REF!,L$3,FALSE)</f>
        <v>#REF!</v>
      </c>
      <c r="M174" s="366"/>
      <c r="N174" s="369"/>
    </row>
    <row r="175" spans="1:16" s="25" customFormat="1" ht="20.25" customHeight="1" thickBot="1" x14ac:dyDescent="0.3">
      <c r="B175" s="117"/>
      <c r="C175" s="73" t="s">
        <v>347</v>
      </c>
      <c r="D175" s="73"/>
      <c r="E175" s="73"/>
      <c r="F175" s="73"/>
      <c r="G175" s="73"/>
      <c r="H175" s="73"/>
      <c r="I175" s="221">
        <f>I150+I151+I152+I153+I155+I158+I159+I160+I164+I165+I166+I167+I168+I169+I170+I171+I172</f>
        <v>113953326.23999999</v>
      </c>
      <c r="J175" s="221">
        <f>J150+J151+J152+J153+J155+J158+J159+J160+J164+J165+J166+J167+J168+J169+J170+J171+J172</f>
        <v>0</v>
      </c>
      <c r="K175" s="200">
        <f>K150+K151+K152+K153+K154+K166+K167+K168+K169+K170+K171+K172</f>
        <v>113953326.23999999</v>
      </c>
      <c r="L175" s="200">
        <f>L150+L151+L152+L153+L154+L166+L167+L168+L169+L170+L171+L172</f>
        <v>134925074.93000001</v>
      </c>
      <c r="M175" s="196">
        <f>K175-L175</f>
        <v>-20971748.690000001</v>
      </c>
      <c r="N175" s="232">
        <f>IF(L175=0,"-    ",M175/L175)</f>
        <v>-0.155</v>
      </c>
    </row>
    <row r="176" spans="1:16" s="25" customFormat="1" ht="20.25" customHeight="1" x14ac:dyDescent="0.25">
      <c r="B176" s="118"/>
      <c r="C176" s="43"/>
      <c r="D176" s="159"/>
      <c r="E176" s="159"/>
      <c r="F176" s="159"/>
      <c r="G176" s="159"/>
      <c r="H176" s="154"/>
      <c r="I176" s="44"/>
      <c r="J176" s="45"/>
      <c r="K176" s="187"/>
      <c r="L176" s="187"/>
      <c r="M176" s="187"/>
      <c r="N176" s="226"/>
    </row>
    <row r="177" spans="1:14" s="25" customFormat="1" ht="20.25" customHeight="1" x14ac:dyDescent="0.25">
      <c r="A177" s="22" t="s">
        <v>229</v>
      </c>
      <c r="B177" s="105" t="s">
        <v>396</v>
      </c>
      <c r="C177" s="121" t="s">
        <v>397</v>
      </c>
      <c r="D177" s="77"/>
      <c r="E177" s="77"/>
      <c r="F177" s="77"/>
      <c r="G177" s="77"/>
      <c r="H177" s="77"/>
      <c r="I177" s="31"/>
      <c r="J177" s="32"/>
      <c r="K177" s="186">
        <f>VLOOKUP($A177,SP!$A$9:$C$444,K$3,FALSE)</f>
        <v>776.24</v>
      </c>
      <c r="L177" s="186">
        <f>VLOOKUP($A177,SP!$A$9:$C$444,L$3,FALSE)</f>
        <v>62304.99</v>
      </c>
      <c r="M177" s="186">
        <f>K177-L177</f>
        <v>-61528.75</v>
      </c>
      <c r="N177" s="225">
        <f>IF(L177=0,"-    ",M177/L177)</f>
        <v>-0.98799999999999999</v>
      </c>
    </row>
    <row r="178" spans="1:14" s="25" customFormat="1" ht="20.25" customHeight="1" x14ac:dyDescent="0.25">
      <c r="A178" s="22" t="s">
        <v>230</v>
      </c>
      <c r="B178" s="130"/>
      <c r="C178" s="134" t="s">
        <v>241</v>
      </c>
      <c r="D178" s="135" t="s">
        <v>398</v>
      </c>
      <c r="E178" s="135"/>
      <c r="F178" s="135"/>
      <c r="G178" s="135"/>
      <c r="H178" s="135"/>
      <c r="I178" s="136"/>
      <c r="J178" s="137"/>
      <c r="K178" s="186">
        <f>VLOOKUP($A178,SP!$A$9:$C$444,K$3,FALSE)</f>
        <v>776.24</v>
      </c>
      <c r="L178" s="186">
        <f>VLOOKUP($A178,SP!$A$9:$C$444,L$3,FALSE)</f>
        <v>10032.950000000001</v>
      </c>
      <c r="M178" s="186">
        <f>K178-L178</f>
        <v>-9256.7099999999991</v>
      </c>
      <c r="N178" s="225">
        <f>IF(L178=0,"-    ",M178/L178)</f>
        <v>-0.92300000000000004</v>
      </c>
    </row>
    <row r="179" spans="1:14" s="25" customFormat="1" ht="20.25" customHeight="1" x14ac:dyDescent="0.25">
      <c r="A179" s="22" t="s">
        <v>233</v>
      </c>
      <c r="B179" s="130"/>
      <c r="C179" s="107" t="s">
        <v>253</v>
      </c>
      <c r="D179" s="34" t="s">
        <v>399</v>
      </c>
      <c r="E179" s="34"/>
      <c r="F179" s="34"/>
      <c r="G179" s="34"/>
      <c r="H179" s="34"/>
      <c r="I179" s="31"/>
      <c r="J179" s="32"/>
      <c r="K179" s="186">
        <f>VLOOKUP($A179,SP!$A$9:$C$444,K$3,FALSE)</f>
        <v>0</v>
      </c>
      <c r="L179" s="186">
        <f>VLOOKUP($A179,SP!$A$9:$C$444,L$3,FALSE)</f>
        <v>52272.04</v>
      </c>
      <c r="M179" s="186">
        <f>K179-L179</f>
        <v>-52272.04</v>
      </c>
      <c r="N179" s="225">
        <f>IF(L179=0,"-    ",M179/L179)</f>
        <v>-1</v>
      </c>
    </row>
    <row r="180" spans="1:14" s="160" customFormat="1" ht="20.25" customHeight="1" x14ac:dyDescent="0.25">
      <c r="B180" s="117"/>
      <c r="C180" s="138" t="s">
        <v>400</v>
      </c>
      <c r="D180" s="138"/>
      <c r="E180" s="138"/>
      <c r="F180" s="138"/>
      <c r="G180" s="138"/>
      <c r="H180" s="138"/>
      <c r="I180" s="74"/>
      <c r="J180" s="139"/>
      <c r="K180" s="196">
        <f>K178+K179</f>
        <v>776.24</v>
      </c>
      <c r="L180" s="196">
        <f>L178+L179</f>
        <v>62304.99</v>
      </c>
      <c r="M180" s="196">
        <f>K180-L180</f>
        <v>-61528.75</v>
      </c>
      <c r="N180" s="232">
        <f>IF(L180=0,"-    ",M180/L180)</f>
        <v>-0.98799999999999999</v>
      </c>
    </row>
    <row r="181" spans="1:14" s="25" customFormat="1" ht="20.25" customHeight="1" thickBot="1" x14ac:dyDescent="0.3">
      <c r="B181" s="118"/>
      <c r="C181" s="43"/>
      <c r="D181" s="159"/>
      <c r="E181" s="159"/>
      <c r="F181" s="159"/>
      <c r="G181" s="159"/>
      <c r="H181" s="159"/>
      <c r="I181" s="44"/>
      <c r="J181" s="45"/>
      <c r="K181" s="187"/>
      <c r="L181" s="187"/>
      <c r="M181" s="187"/>
      <c r="N181" s="226"/>
    </row>
    <row r="182" spans="1:14" s="160" customFormat="1" ht="20.25" customHeight="1" thickTop="1" thickBot="1" x14ac:dyDescent="0.3">
      <c r="B182" s="140" t="s">
        <v>401</v>
      </c>
      <c r="C182" s="161"/>
      <c r="D182" s="162"/>
      <c r="E182" s="163"/>
      <c r="F182" s="163"/>
      <c r="G182" s="163"/>
      <c r="H182" s="162"/>
      <c r="I182" s="141"/>
      <c r="J182" s="142"/>
      <c r="K182" s="205">
        <f>K132+K140+K146+K175+K180</f>
        <v>272875682.88999999</v>
      </c>
      <c r="L182" s="205">
        <f>L132+L140+L146+L175+L180</f>
        <v>298659321.94</v>
      </c>
      <c r="M182" s="205">
        <f>K182-L182</f>
        <v>-25783639.050000001</v>
      </c>
      <c r="N182" s="237">
        <f>IF(L182=0,"-    ",M182/L182)</f>
        <v>-8.5999999999999993E-2</v>
      </c>
    </row>
    <row r="183" spans="1:14" s="25" customFormat="1" ht="20.25" customHeight="1" thickTop="1" x14ac:dyDescent="0.25">
      <c r="B183" s="118"/>
      <c r="C183" s="43"/>
      <c r="D183" s="159"/>
      <c r="E183" s="159"/>
      <c r="F183" s="159"/>
      <c r="G183" s="159"/>
      <c r="H183" s="159"/>
      <c r="I183" s="44"/>
      <c r="J183" s="45"/>
      <c r="K183" s="187"/>
      <c r="L183" s="187"/>
      <c r="M183" s="187"/>
      <c r="N183" s="226"/>
    </row>
    <row r="184" spans="1:14" s="160" customFormat="1" ht="20.25" customHeight="1" x14ac:dyDescent="0.25">
      <c r="A184" s="245" t="s">
        <v>482</v>
      </c>
      <c r="B184" s="105" t="s">
        <v>402</v>
      </c>
      <c r="C184" s="121" t="s">
        <v>342</v>
      </c>
      <c r="D184" s="77"/>
      <c r="E184" s="77"/>
      <c r="F184" s="77"/>
      <c r="G184" s="77"/>
      <c r="H184" s="103"/>
      <c r="I184" s="31"/>
      <c r="J184" s="32"/>
      <c r="K184" s="186">
        <f>VLOOKUP($A184,SP!$A$9:$C$444,K$3,FALSE)</f>
        <v>19166223.809999999</v>
      </c>
      <c r="L184" s="186">
        <f>VLOOKUP($A184,SP!$A$9:$C$444,L$3,FALSE)</f>
        <v>19628148.859999999</v>
      </c>
      <c r="M184" s="186">
        <f t="shared" ref="M184:M190" si="16">K184-L184</f>
        <v>-461925.05</v>
      </c>
      <c r="N184" s="225">
        <f t="shared" ref="N184:N190" si="17">IF(L184=0,"-    ",M184/L184)</f>
        <v>-2.4E-2</v>
      </c>
    </row>
    <row r="185" spans="1:14" s="160" customFormat="1" ht="20.25" customHeight="1" x14ac:dyDescent="0.25">
      <c r="A185" s="245" t="s">
        <v>483</v>
      </c>
      <c r="B185" s="133"/>
      <c r="C185" s="110" t="s">
        <v>241</v>
      </c>
      <c r="D185" s="100" t="s">
        <v>343</v>
      </c>
      <c r="E185" s="101"/>
      <c r="F185" s="101"/>
      <c r="G185" s="101"/>
      <c r="H185" s="100"/>
      <c r="I185" s="47"/>
      <c r="J185" s="48"/>
      <c r="K185" s="186">
        <f>VLOOKUP($A185,SP!$A$9:$C$444,K$3,FALSE)</f>
        <v>0</v>
      </c>
      <c r="L185" s="186">
        <f>VLOOKUP($A185,SP!$A$9:$C$444,L$3,FALSE)</f>
        <v>0</v>
      </c>
      <c r="M185" s="186">
        <f t="shared" si="16"/>
        <v>0</v>
      </c>
      <c r="N185" s="225" t="str">
        <f t="shared" si="17"/>
        <v xml:space="preserve">-    </v>
      </c>
    </row>
    <row r="186" spans="1:14" s="160" customFormat="1" ht="20.25" customHeight="1" x14ac:dyDescent="0.25">
      <c r="A186" s="245" t="s">
        <v>484</v>
      </c>
      <c r="B186" s="133"/>
      <c r="C186" s="107" t="s">
        <v>253</v>
      </c>
      <c r="D186" s="103" t="s">
        <v>344</v>
      </c>
      <c r="E186" s="77"/>
      <c r="F186" s="77"/>
      <c r="G186" s="77"/>
      <c r="H186" s="103"/>
      <c r="I186" s="31"/>
      <c r="J186" s="32"/>
      <c r="K186" s="186">
        <f>VLOOKUP($A186,SP!$A$9:$C$444,K$3,FALSE)</f>
        <v>3900</v>
      </c>
      <c r="L186" s="186">
        <f>VLOOKUP($A186,SP!$A$9:$C$444,L$3,FALSE)</f>
        <v>3900</v>
      </c>
      <c r="M186" s="186">
        <f t="shared" si="16"/>
        <v>0</v>
      </c>
      <c r="N186" s="225">
        <f t="shared" si="17"/>
        <v>0</v>
      </c>
    </row>
    <row r="187" spans="1:14" s="160" customFormat="1" ht="20.25" customHeight="1" x14ac:dyDescent="0.25">
      <c r="A187" s="245" t="s">
        <v>485</v>
      </c>
      <c r="B187" s="133"/>
      <c r="C187" s="110" t="s">
        <v>276</v>
      </c>
      <c r="D187" s="100" t="s">
        <v>345</v>
      </c>
      <c r="E187" s="101"/>
      <c r="F187" s="101"/>
      <c r="G187" s="101"/>
      <c r="H187" s="100"/>
      <c r="I187" s="47"/>
      <c r="J187" s="48"/>
      <c r="K187" s="186">
        <f>VLOOKUP($A187,SP!$A$9:$C$444,K$3,FALSE)</f>
        <v>2171812.89</v>
      </c>
      <c r="L187" s="186">
        <f>VLOOKUP($A187,SP!$A$9:$C$444,L$3,FALSE)</f>
        <v>2171812.89</v>
      </c>
      <c r="M187" s="186">
        <f t="shared" si="16"/>
        <v>0</v>
      </c>
      <c r="N187" s="225">
        <f t="shared" si="17"/>
        <v>0</v>
      </c>
    </row>
    <row r="188" spans="1:14" s="160" customFormat="1" ht="20.25" customHeight="1" x14ac:dyDescent="0.25">
      <c r="A188" s="245" t="s">
        <v>486</v>
      </c>
      <c r="B188" s="133"/>
      <c r="C188" s="107" t="s">
        <v>328</v>
      </c>
      <c r="D188" s="103" t="s">
        <v>619</v>
      </c>
      <c r="E188" s="77"/>
      <c r="F188" s="77"/>
      <c r="G188" s="77"/>
      <c r="H188" s="103"/>
      <c r="I188" s="31"/>
      <c r="J188" s="32"/>
      <c r="K188" s="186">
        <f>VLOOKUP($A188,SP!$A$9:$C$444,K$3,FALSE)</f>
        <v>0</v>
      </c>
      <c r="L188" s="186">
        <f>VLOOKUP($A188,SP!$A$9:$C$444,L$3,FALSE)</f>
        <v>0</v>
      </c>
      <c r="M188" s="186">
        <f>K188-L188</f>
        <v>0</v>
      </c>
      <c r="N188" s="225" t="str">
        <f>IF(L188=0,"-    ",M188/L188)</f>
        <v xml:space="preserve">-    </v>
      </c>
    </row>
    <row r="189" spans="1:14" s="160" customFormat="1" ht="20.25" customHeight="1" x14ac:dyDescent="0.25">
      <c r="A189" s="245" t="s">
        <v>487</v>
      </c>
      <c r="B189" s="133"/>
      <c r="C189" s="107" t="s">
        <v>361</v>
      </c>
      <c r="D189" s="103" t="s">
        <v>346</v>
      </c>
      <c r="E189" s="77"/>
      <c r="F189" s="77"/>
      <c r="G189" s="77"/>
      <c r="H189" s="103"/>
      <c r="I189" s="31"/>
      <c r="J189" s="32"/>
      <c r="K189" s="186">
        <f>VLOOKUP($A189,SP!$A$9:$C$444,K$3,FALSE)</f>
        <v>16990510.920000002</v>
      </c>
      <c r="L189" s="186">
        <f>VLOOKUP($A189,SP!$A$9:$C$444,L$3,FALSE)</f>
        <v>17452435.969999999</v>
      </c>
      <c r="M189" s="186">
        <f t="shared" si="16"/>
        <v>-461925.05</v>
      </c>
      <c r="N189" s="225">
        <f t="shared" si="17"/>
        <v>-2.5999999999999999E-2</v>
      </c>
    </row>
    <row r="190" spans="1:14" s="160" customFormat="1" ht="20.25" customHeight="1" thickBot="1" x14ac:dyDescent="0.3">
      <c r="B190" s="143"/>
      <c r="C190" s="144" t="s">
        <v>403</v>
      </c>
      <c r="D190" s="144"/>
      <c r="E190" s="144"/>
      <c r="F190" s="144"/>
      <c r="G190" s="144"/>
      <c r="H190" s="144"/>
      <c r="I190" s="145"/>
      <c r="J190" s="146"/>
      <c r="K190" s="207">
        <f>K185+K186+K187+K189</f>
        <v>19166223.809999999</v>
      </c>
      <c r="L190" s="207">
        <f>L185+L186+L187+L189</f>
        <v>19628148.859999999</v>
      </c>
      <c r="M190" s="207">
        <f t="shared" si="16"/>
        <v>-461925.05</v>
      </c>
      <c r="N190" s="238">
        <f t="shared" si="17"/>
        <v>-2.4E-2</v>
      </c>
    </row>
    <row r="191" spans="1:14" s="25" customFormat="1" x14ac:dyDescent="0.2">
      <c r="B191" s="104"/>
      <c r="C191" s="104"/>
      <c r="D191" s="41"/>
      <c r="E191" s="41"/>
      <c r="F191" s="41"/>
      <c r="G191" s="41"/>
      <c r="H191" s="29"/>
      <c r="I191" s="29"/>
      <c r="J191" s="29"/>
      <c r="K191" s="29"/>
      <c r="L191" s="29"/>
      <c r="M191" s="29"/>
      <c r="N191" s="241"/>
    </row>
    <row r="192" spans="1:14" s="25" customFormat="1" x14ac:dyDescent="0.2">
      <c r="B192" s="104"/>
      <c r="C192" s="41"/>
      <c r="D192" s="41"/>
      <c r="E192" s="41"/>
      <c r="F192" s="41"/>
      <c r="G192" s="41"/>
      <c r="H192" s="29"/>
      <c r="I192" s="29"/>
      <c r="J192" s="29"/>
      <c r="K192" s="29"/>
      <c r="L192" s="29"/>
      <c r="M192" s="29"/>
      <c r="N192" s="241"/>
    </row>
    <row r="193" spans="2:14" s="25" customFormat="1" x14ac:dyDescent="0.2">
      <c r="B193" s="104"/>
      <c r="C193" s="41"/>
      <c r="D193" s="41"/>
      <c r="E193" s="41"/>
      <c r="F193" s="41"/>
      <c r="G193" s="41"/>
      <c r="H193" s="29"/>
      <c r="I193" s="29"/>
      <c r="J193" s="29"/>
      <c r="K193" s="147"/>
      <c r="L193" s="147"/>
      <c r="M193" s="29"/>
      <c r="N193" s="241"/>
    </row>
    <row r="194" spans="2:14" s="25" customFormat="1" x14ac:dyDescent="0.2">
      <c r="B194" s="104"/>
      <c r="C194" s="41"/>
      <c r="D194" s="41"/>
      <c r="E194" s="41"/>
      <c r="F194" s="41"/>
      <c r="G194" s="41"/>
      <c r="H194" s="29"/>
      <c r="I194" s="29"/>
      <c r="J194" s="29"/>
      <c r="K194" s="29"/>
      <c r="L194" s="29"/>
      <c r="M194" s="29"/>
      <c r="N194" s="241"/>
    </row>
    <row r="195" spans="2:14" s="25" customFormat="1" x14ac:dyDescent="0.2">
      <c r="B195" s="104"/>
      <c r="C195" s="41"/>
      <c r="D195" s="41"/>
      <c r="E195" s="41"/>
      <c r="F195" s="41"/>
      <c r="G195" s="41"/>
      <c r="H195" s="29"/>
      <c r="I195" s="29"/>
      <c r="J195" s="29"/>
      <c r="K195" s="147"/>
      <c r="L195" s="147"/>
      <c r="M195" s="29"/>
      <c r="N195" s="241"/>
    </row>
    <row r="196" spans="2:14" s="25" customFormat="1" x14ac:dyDescent="0.2">
      <c r="B196" s="104"/>
      <c r="C196" s="41"/>
      <c r="D196" s="41"/>
      <c r="E196" s="41"/>
      <c r="F196" s="41"/>
      <c r="G196" s="41"/>
      <c r="H196" s="29"/>
      <c r="I196" s="29"/>
      <c r="J196" s="29"/>
      <c r="K196" s="29"/>
      <c r="L196" s="29"/>
      <c r="M196" s="29"/>
      <c r="N196" s="241"/>
    </row>
    <row r="197" spans="2:14" s="25" customFormat="1" x14ac:dyDescent="0.2">
      <c r="B197" s="104"/>
      <c r="C197" s="41"/>
      <c r="D197" s="41"/>
      <c r="E197" s="41"/>
      <c r="F197" s="41"/>
      <c r="G197" s="41"/>
      <c r="H197" s="29"/>
      <c r="I197" s="29"/>
      <c r="J197" s="29"/>
      <c r="K197" s="29"/>
      <c r="L197" s="29"/>
      <c r="M197" s="29"/>
      <c r="N197" s="241"/>
    </row>
    <row r="198" spans="2:14" s="25" customFormat="1" x14ac:dyDescent="0.2">
      <c r="B198" s="104"/>
      <c r="C198" s="41"/>
      <c r="D198" s="41"/>
      <c r="E198" s="41"/>
      <c r="F198" s="41"/>
      <c r="G198" s="41"/>
      <c r="H198" s="29"/>
      <c r="I198" s="29"/>
      <c r="J198" s="29"/>
      <c r="K198" s="29"/>
      <c r="L198" s="29"/>
      <c r="M198" s="29"/>
      <c r="N198" s="241"/>
    </row>
    <row r="199" spans="2:14" s="25" customFormat="1" x14ac:dyDescent="0.2">
      <c r="B199" s="104"/>
      <c r="C199" s="41"/>
      <c r="D199" s="41"/>
      <c r="E199" s="41"/>
      <c r="F199" s="41"/>
      <c r="G199" s="41"/>
      <c r="H199" s="29"/>
      <c r="I199" s="29"/>
      <c r="J199" s="29"/>
      <c r="K199" s="29"/>
      <c r="L199" s="29"/>
      <c r="M199" s="29"/>
      <c r="N199" s="241"/>
    </row>
    <row r="200" spans="2:14" s="25" customFormat="1" x14ac:dyDescent="0.2">
      <c r="B200" s="104"/>
      <c r="C200" s="41"/>
      <c r="D200" s="41"/>
      <c r="E200" s="41"/>
      <c r="F200" s="41"/>
      <c r="G200" s="41"/>
      <c r="H200" s="29"/>
      <c r="I200" s="29"/>
      <c r="J200" s="29"/>
      <c r="K200" s="29"/>
      <c r="L200" s="29"/>
      <c r="M200" s="29"/>
      <c r="N200" s="241"/>
    </row>
    <row r="201" spans="2:14" s="25" customFormat="1" x14ac:dyDescent="0.2">
      <c r="B201" s="104"/>
      <c r="C201" s="41"/>
      <c r="D201" s="41"/>
      <c r="E201" s="41"/>
      <c r="F201" s="41"/>
      <c r="G201" s="41"/>
      <c r="H201" s="29"/>
      <c r="I201" s="29"/>
      <c r="J201" s="29"/>
      <c r="K201" s="29"/>
      <c r="L201" s="29"/>
      <c r="M201" s="29"/>
      <c r="N201" s="241"/>
    </row>
    <row r="202" spans="2:14" s="25" customFormat="1" x14ac:dyDescent="0.2">
      <c r="B202" s="104"/>
      <c r="C202" s="41"/>
      <c r="D202" s="41"/>
      <c r="E202" s="41"/>
      <c r="F202" s="41"/>
      <c r="G202" s="41"/>
      <c r="H202" s="29"/>
      <c r="I202" s="29"/>
      <c r="J202" s="29"/>
      <c r="K202" s="29"/>
      <c r="L202" s="29"/>
      <c r="M202" s="29"/>
      <c r="N202" s="241"/>
    </row>
    <row r="203" spans="2:14" s="25" customFormat="1" x14ac:dyDescent="0.2">
      <c r="B203" s="104"/>
      <c r="C203" s="41"/>
      <c r="D203" s="41"/>
      <c r="E203" s="41"/>
      <c r="F203" s="41"/>
      <c r="G203" s="41"/>
      <c r="H203" s="29"/>
      <c r="I203" s="29"/>
      <c r="J203" s="29"/>
      <c r="K203" s="29"/>
      <c r="L203" s="29"/>
      <c r="M203" s="29"/>
      <c r="N203" s="241"/>
    </row>
    <row r="204" spans="2:14" s="25" customFormat="1" x14ac:dyDescent="0.2">
      <c r="B204" s="104"/>
      <c r="C204" s="41"/>
      <c r="D204" s="41"/>
      <c r="E204" s="41"/>
      <c r="F204" s="41"/>
      <c r="G204" s="41"/>
      <c r="H204" s="29"/>
      <c r="I204" s="29"/>
      <c r="J204" s="29"/>
      <c r="K204" s="29"/>
      <c r="L204" s="29"/>
      <c r="M204" s="29"/>
      <c r="N204" s="241"/>
    </row>
    <row r="205" spans="2:14" s="25" customFormat="1" x14ac:dyDescent="0.2">
      <c r="B205" s="104"/>
      <c r="C205" s="41"/>
      <c r="D205" s="41"/>
      <c r="E205" s="41"/>
      <c r="F205" s="41"/>
      <c r="G205" s="41"/>
      <c r="H205" s="29"/>
      <c r="I205" s="29"/>
      <c r="J205" s="29"/>
      <c r="K205" s="29"/>
      <c r="L205" s="29"/>
      <c r="M205" s="29"/>
      <c r="N205" s="241"/>
    </row>
    <row r="206" spans="2:14" s="25" customFormat="1" x14ac:dyDescent="0.2">
      <c r="B206" s="104"/>
      <c r="C206" s="41"/>
      <c r="D206" s="41"/>
      <c r="E206" s="41"/>
      <c r="F206" s="41"/>
      <c r="G206" s="41"/>
      <c r="H206" s="29"/>
      <c r="I206" s="29"/>
      <c r="J206" s="29"/>
      <c r="K206" s="29"/>
      <c r="L206" s="29"/>
      <c r="M206" s="29"/>
      <c r="N206" s="241"/>
    </row>
    <row r="207" spans="2:14" s="25" customFormat="1" x14ac:dyDescent="0.2">
      <c r="B207" s="104"/>
      <c r="C207" s="41"/>
      <c r="D207" s="41"/>
      <c r="E207" s="41"/>
      <c r="F207" s="41"/>
      <c r="G207" s="41"/>
      <c r="H207" s="29"/>
      <c r="I207" s="29"/>
      <c r="J207" s="29"/>
      <c r="K207" s="29"/>
      <c r="L207" s="29"/>
      <c r="M207" s="29"/>
      <c r="N207" s="241"/>
    </row>
    <row r="208" spans="2:14" s="25" customFormat="1" x14ac:dyDescent="0.2">
      <c r="B208" s="104"/>
      <c r="C208" s="41"/>
      <c r="D208" s="41"/>
      <c r="E208" s="41"/>
      <c r="F208" s="41"/>
      <c r="G208" s="41"/>
      <c r="H208" s="29"/>
      <c r="I208" s="29"/>
      <c r="J208" s="29"/>
      <c r="K208" s="29"/>
      <c r="L208" s="29"/>
      <c r="M208" s="29"/>
      <c r="N208" s="241"/>
    </row>
    <row r="209" spans="2:14" s="25" customFormat="1" x14ac:dyDescent="0.2">
      <c r="B209" s="104"/>
      <c r="C209" s="41"/>
      <c r="D209" s="41"/>
      <c r="E209" s="41"/>
      <c r="F209" s="41"/>
      <c r="G209" s="41"/>
      <c r="H209" s="29"/>
      <c r="I209" s="29"/>
      <c r="J209" s="29"/>
      <c r="K209" s="29"/>
      <c r="L209" s="29"/>
      <c r="M209" s="29"/>
      <c r="N209" s="241"/>
    </row>
    <row r="210" spans="2:14" s="25" customFormat="1" x14ac:dyDescent="0.2">
      <c r="B210" s="104"/>
      <c r="C210" s="41"/>
      <c r="D210" s="41"/>
      <c r="E210" s="41"/>
      <c r="F210" s="41"/>
      <c r="G210" s="41"/>
      <c r="H210" s="29"/>
      <c r="I210" s="29"/>
      <c r="J210" s="29"/>
      <c r="K210" s="29"/>
      <c r="L210" s="29"/>
      <c r="M210" s="29"/>
      <c r="N210" s="241"/>
    </row>
    <row r="211" spans="2:14" s="25" customFormat="1" x14ac:dyDescent="0.2">
      <c r="B211" s="104"/>
      <c r="C211" s="41"/>
      <c r="D211" s="41"/>
      <c r="E211" s="41"/>
      <c r="F211" s="41"/>
      <c r="G211" s="41"/>
      <c r="H211" s="29"/>
      <c r="I211" s="29"/>
      <c r="J211" s="29"/>
      <c r="K211" s="29"/>
      <c r="L211" s="29"/>
      <c r="M211" s="29"/>
      <c r="N211" s="241"/>
    </row>
    <row r="212" spans="2:14" s="25" customFormat="1" x14ac:dyDescent="0.2">
      <c r="B212" s="104"/>
      <c r="C212" s="41"/>
      <c r="D212" s="41"/>
      <c r="E212" s="41"/>
      <c r="F212" s="41"/>
      <c r="G212" s="41"/>
      <c r="H212" s="29"/>
      <c r="I212" s="29"/>
      <c r="J212" s="29"/>
      <c r="K212" s="29"/>
      <c r="L212" s="29"/>
      <c r="M212" s="29"/>
      <c r="N212" s="241"/>
    </row>
    <row r="213" spans="2:14" s="25" customFormat="1" x14ac:dyDescent="0.2">
      <c r="B213" s="104"/>
      <c r="C213" s="41"/>
      <c r="D213" s="41"/>
      <c r="E213" s="41"/>
      <c r="F213" s="41"/>
      <c r="G213" s="41"/>
      <c r="H213" s="29"/>
      <c r="I213" s="29"/>
      <c r="J213" s="29"/>
      <c r="K213" s="29"/>
      <c r="L213" s="29"/>
      <c r="M213" s="29"/>
      <c r="N213" s="241"/>
    </row>
    <row r="214" spans="2:14" s="25" customFormat="1" x14ac:dyDescent="0.2">
      <c r="B214" s="104"/>
      <c r="C214" s="41"/>
      <c r="D214" s="41"/>
      <c r="E214" s="41"/>
      <c r="F214" s="41"/>
      <c r="G214" s="41"/>
      <c r="H214" s="29"/>
      <c r="I214" s="29"/>
      <c r="J214" s="29"/>
      <c r="K214" s="29"/>
      <c r="L214" s="29"/>
      <c r="M214" s="29"/>
      <c r="N214" s="241"/>
    </row>
    <row r="215" spans="2:14" s="25" customFormat="1" x14ac:dyDescent="0.2">
      <c r="B215" s="104"/>
      <c r="C215" s="41"/>
      <c r="D215" s="41"/>
      <c r="E215" s="41"/>
      <c r="F215" s="41"/>
      <c r="G215" s="41"/>
      <c r="H215" s="29"/>
      <c r="I215" s="29"/>
      <c r="J215" s="29"/>
      <c r="K215" s="29"/>
      <c r="L215" s="29"/>
      <c r="M215" s="29"/>
      <c r="N215" s="241"/>
    </row>
    <row r="216" spans="2:14" s="25" customFormat="1" x14ac:dyDescent="0.2">
      <c r="B216" s="104"/>
      <c r="C216" s="41"/>
      <c r="D216" s="41"/>
      <c r="E216" s="41"/>
      <c r="F216" s="41"/>
      <c r="G216" s="41"/>
      <c r="H216" s="29"/>
      <c r="I216" s="29"/>
      <c r="J216" s="29"/>
      <c r="K216" s="29"/>
      <c r="L216" s="29"/>
      <c r="M216" s="29"/>
      <c r="N216" s="241"/>
    </row>
    <row r="217" spans="2:14" s="25" customFormat="1" x14ac:dyDescent="0.2">
      <c r="B217" s="104"/>
      <c r="C217" s="41"/>
      <c r="D217" s="41"/>
      <c r="E217" s="41"/>
      <c r="F217" s="41"/>
      <c r="G217" s="41"/>
      <c r="H217" s="29"/>
      <c r="I217" s="29"/>
      <c r="J217" s="29"/>
      <c r="K217" s="29"/>
      <c r="L217" s="29"/>
      <c r="M217" s="29"/>
      <c r="N217" s="241"/>
    </row>
    <row r="218" spans="2:14" s="25" customFormat="1" x14ac:dyDescent="0.2">
      <c r="B218" s="104"/>
      <c r="C218" s="41"/>
      <c r="D218" s="41"/>
      <c r="E218" s="41"/>
      <c r="F218" s="41"/>
      <c r="G218" s="41"/>
      <c r="H218" s="29"/>
      <c r="I218" s="29"/>
      <c r="J218" s="29"/>
      <c r="K218" s="29"/>
      <c r="L218" s="29"/>
      <c r="M218" s="29"/>
      <c r="N218" s="241"/>
    </row>
    <row r="219" spans="2:14" s="25" customFormat="1" x14ac:dyDescent="0.2">
      <c r="B219" s="104"/>
      <c r="C219" s="41"/>
      <c r="D219" s="41"/>
      <c r="E219" s="41"/>
      <c r="F219" s="41"/>
      <c r="G219" s="41"/>
      <c r="H219" s="29"/>
      <c r="I219" s="29"/>
      <c r="J219" s="29"/>
      <c r="K219" s="29"/>
      <c r="L219" s="29"/>
      <c r="M219" s="29"/>
      <c r="N219" s="241"/>
    </row>
    <row r="220" spans="2:14" s="25" customFormat="1" x14ac:dyDescent="0.2">
      <c r="B220" s="104"/>
      <c r="C220" s="41"/>
      <c r="D220" s="41"/>
      <c r="E220" s="41"/>
      <c r="F220" s="41"/>
      <c r="G220" s="41"/>
      <c r="H220" s="29"/>
      <c r="I220" s="29"/>
      <c r="J220" s="29"/>
      <c r="K220" s="29"/>
      <c r="L220" s="29"/>
      <c r="M220" s="29"/>
      <c r="N220" s="241"/>
    </row>
    <row r="221" spans="2:14" s="25" customFormat="1" x14ac:dyDescent="0.2">
      <c r="B221" s="104"/>
      <c r="C221" s="41"/>
      <c r="D221" s="41"/>
      <c r="E221" s="41"/>
      <c r="F221" s="41"/>
      <c r="G221" s="41"/>
      <c r="H221" s="29"/>
      <c r="I221" s="29"/>
      <c r="J221" s="29"/>
      <c r="K221" s="29"/>
      <c r="L221" s="29"/>
      <c r="M221" s="29"/>
      <c r="N221" s="241"/>
    </row>
    <row r="222" spans="2:14" s="25" customFormat="1" x14ac:dyDescent="0.2">
      <c r="B222" s="104"/>
      <c r="C222" s="41"/>
      <c r="D222" s="41"/>
      <c r="E222" s="41"/>
      <c r="F222" s="41"/>
      <c r="G222" s="41"/>
      <c r="H222" s="29"/>
      <c r="I222" s="29"/>
      <c r="J222" s="29"/>
      <c r="K222" s="29"/>
      <c r="L222" s="29"/>
      <c r="M222" s="29"/>
      <c r="N222" s="241"/>
    </row>
    <row r="223" spans="2:14" s="25" customFormat="1" x14ac:dyDescent="0.2">
      <c r="B223" s="104"/>
      <c r="C223" s="41"/>
      <c r="D223" s="41"/>
      <c r="E223" s="41"/>
      <c r="F223" s="41"/>
      <c r="G223" s="41"/>
      <c r="H223" s="29"/>
      <c r="I223" s="29"/>
      <c r="J223" s="29"/>
      <c r="K223" s="29"/>
      <c r="L223" s="29"/>
      <c r="M223" s="29"/>
      <c r="N223" s="241"/>
    </row>
    <row r="224" spans="2:14" s="25" customFormat="1" x14ac:dyDescent="0.2">
      <c r="B224" s="104"/>
      <c r="C224" s="41"/>
      <c r="D224" s="41"/>
      <c r="E224" s="41"/>
      <c r="F224" s="41"/>
      <c r="G224" s="41"/>
      <c r="H224" s="29"/>
      <c r="I224" s="29"/>
      <c r="J224" s="29"/>
      <c r="K224" s="29"/>
      <c r="L224" s="29"/>
      <c r="M224" s="29"/>
      <c r="N224" s="241"/>
    </row>
    <row r="225" spans="2:14" s="25" customFormat="1" x14ac:dyDescent="0.2">
      <c r="B225" s="104"/>
      <c r="C225" s="41"/>
      <c r="D225" s="41"/>
      <c r="E225" s="41"/>
      <c r="F225" s="41"/>
      <c r="G225" s="41"/>
      <c r="H225" s="29"/>
      <c r="I225" s="29"/>
      <c r="J225" s="29"/>
      <c r="K225" s="29"/>
      <c r="L225" s="29"/>
      <c r="M225" s="29"/>
      <c r="N225" s="241"/>
    </row>
    <row r="226" spans="2:14" s="25" customFormat="1" x14ac:dyDescent="0.2">
      <c r="B226" s="104"/>
      <c r="C226" s="41"/>
      <c r="D226" s="41"/>
      <c r="E226" s="41"/>
      <c r="F226" s="41"/>
      <c r="G226" s="41"/>
      <c r="H226" s="29"/>
      <c r="I226" s="29"/>
      <c r="J226" s="29"/>
      <c r="K226" s="29"/>
      <c r="L226" s="29"/>
      <c r="M226" s="29"/>
      <c r="N226" s="241"/>
    </row>
    <row r="227" spans="2:14" s="25" customFormat="1" x14ac:dyDescent="0.2">
      <c r="B227" s="104"/>
      <c r="C227" s="41"/>
      <c r="D227" s="41"/>
      <c r="E227" s="41"/>
      <c r="F227" s="41"/>
      <c r="G227" s="41"/>
      <c r="H227" s="29"/>
      <c r="I227" s="29"/>
      <c r="J227" s="29"/>
      <c r="K227" s="29"/>
      <c r="L227" s="29"/>
      <c r="M227" s="29"/>
      <c r="N227" s="241"/>
    </row>
    <row r="228" spans="2:14" s="25" customFormat="1" x14ac:dyDescent="0.2">
      <c r="B228" s="104"/>
      <c r="C228" s="41"/>
      <c r="D228" s="41"/>
      <c r="E228" s="41"/>
      <c r="F228" s="41"/>
      <c r="G228" s="41"/>
      <c r="H228" s="29"/>
      <c r="I228" s="29"/>
      <c r="J228" s="29"/>
      <c r="K228" s="29"/>
      <c r="L228" s="29"/>
      <c r="M228" s="29"/>
      <c r="N228" s="241"/>
    </row>
    <row r="229" spans="2:14" s="25" customFormat="1" x14ac:dyDescent="0.2">
      <c r="B229" s="104"/>
      <c r="C229" s="41"/>
      <c r="D229" s="41"/>
      <c r="E229" s="41"/>
      <c r="F229" s="41"/>
      <c r="G229" s="41"/>
      <c r="H229" s="29"/>
      <c r="I229" s="29"/>
      <c r="J229" s="29"/>
      <c r="K229" s="29"/>
      <c r="L229" s="29"/>
      <c r="M229" s="29"/>
      <c r="N229" s="241"/>
    </row>
    <row r="230" spans="2:14" s="25" customFormat="1" x14ac:dyDescent="0.2">
      <c r="B230" s="104"/>
      <c r="C230" s="41"/>
      <c r="D230" s="41"/>
      <c r="E230" s="41"/>
      <c r="F230" s="41"/>
      <c r="G230" s="41"/>
      <c r="H230" s="29"/>
      <c r="I230" s="29"/>
      <c r="J230" s="29"/>
      <c r="K230" s="29"/>
      <c r="L230" s="29"/>
      <c r="M230" s="29"/>
      <c r="N230" s="241"/>
    </row>
    <row r="231" spans="2:14" s="25" customFormat="1" x14ac:dyDescent="0.2">
      <c r="B231" s="104"/>
      <c r="C231" s="41"/>
      <c r="D231" s="41"/>
      <c r="E231" s="41"/>
      <c r="F231" s="41"/>
      <c r="G231" s="41"/>
      <c r="H231" s="29"/>
      <c r="I231" s="29"/>
      <c r="J231" s="29"/>
      <c r="K231" s="29"/>
      <c r="L231" s="29"/>
      <c r="M231" s="29"/>
      <c r="N231" s="241"/>
    </row>
    <row r="232" spans="2:14" s="25" customFormat="1" x14ac:dyDescent="0.2">
      <c r="B232" s="104"/>
      <c r="C232" s="41"/>
      <c r="D232" s="41"/>
      <c r="E232" s="41"/>
      <c r="F232" s="41"/>
      <c r="G232" s="41"/>
      <c r="H232" s="29"/>
      <c r="I232" s="29"/>
      <c r="J232" s="29"/>
      <c r="K232" s="29"/>
      <c r="L232" s="29"/>
      <c r="M232" s="29"/>
      <c r="N232" s="241"/>
    </row>
    <row r="233" spans="2:14" s="25" customFormat="1" x14ac:dyDescent="0.2">
      <c r="B233" s="104"/>
      <c r="C233" s="41"/>
      <c r="D233" s="41"/>
      <c r="E233" s="41"/>
      <c r="F233" s="41"/>
      <c r="G233" s="41"/>
      <c r="H233" s="29"/>
      <c r="I233" s="29"/>
      <c r="J233" s="29"/>
      <c r="K233" s="29"/>
      <c r="L233" s="29"/>
      <c r="M233" s="29"/>
      <c r="N233" s="241"/>
    </row>
    <row r="234" spans="2:14" s="25" customFormat="1" x14ac:dyDescent="0.2">
      <c r="B234" s="104"/>
      <c r="C234" s="41"/>
      <c r="D234" s="41"/>
      <c r="E234" s="41"/>
      <c r="F234" s="41"/>
      <c r="G234" s="41"/>
      <c r="H234" s="29"/>
      <c r="I234" s="29"/>
      <c r="J234" s="29"/>
      <c r="K234" s="29"/>
      <c r="L234" s="29"/>
      <c r="M234" s="29"/>
      <c r="N234" s="241"/>
    </row>
    <row r="235" spans="2:14" s="25" customFormat="1" x14ac:dyDescent="0.2">
      <c r="B235" s="104"/>
      <c r="C235" s="41"/>
      <c r="D235" s="41"/>
      <c r="E235" s="41"/>
      <c r="F235" s="41"/>
      <c r="G235" s="41"/>
      <c r="H235" s="29"/>
      <c r="I235" s="29"/>
      <c r="J235" s="29"/>
      <c r="K235" s="29"/>
      <c r="L235" s="29"/>
      <c r="M235" s="29"/>
      <c r="N235" s="241"/>
    </row>
    <row r="236" spans="2:14" s="25" customFormat="1" x14ac:dyDescent="0.2">
      <c r="B236" s="104"/>
      <c r="C236" s="41"/>
      <c r="D236" s="41"/>
      <c r="E236" s="41"/>
      <c r="F236" s="41"/>
      <c r="G236" s="41"/>
      <c r="H236" s="29"/>
      <c r="I236" s="29"/>
      <c r="J236" s="29"/>
      <c r="K236" s="29"/>
      <c r="L236" s="29"/>
      <c r="M236" s="29"/>
      <c r="N236" s="241"/>
    </row>
    <row r="237" spans="2:14" s="25" customFormat="1" x14ac:dyDescent="0.2">
      <c r="B237" s="104"/>
      <c r="C237" s="41"/>
      <c r="D237" s="41"/>
      <c r="E237" s="41"/>
      <c r="F237" s="41"/>
      <c r="G237" s="41"/>
      <c r="H237" s="29"/>
      <c r="I237" s="29"/>
      <c r="J237" s="29"/>
      <c r="K237" s="29"/>
      <c r="L237" s="29"/>
      <c r="M237" s="29"/>
      <c r="N237" s="241"/>
    </row>
    <row r="238" spans="2:14" s="25" customFormat="1" x14ac:dyDescent="0.2">
      <c r="B238" s="104"/>
      <c r="C238" s="41"/>
      <c r="D238" s="41"/>
      <c r="E238" s="41"/>
      <c r="F238" s="41"/>
      <c r="G238" s="41"/>
      <c r="H238" s="29"/>
      <c r="I238" s="29"/>
      <c r="J238" s="29"/>
      <c r="K238" s="29"/>
      <c r="L238" s="29"/>
      <c r="M238" s="29"/>
      <c r="N238" s="241"/>
    </row>
    <row r="239" spans="2:14" s="25" customFormat="1" x14ac:dyDescent="0.2">
      <c r="B239" s="104"/>
      <c r="C239" s="41"/>
      <c r="D239" s="41"/>
      <c r="E239" s="41"/>
      <c r="F239" s="41"/>
      <c r="G239" s="41"/>
      <c r="H239" s="29"/>
      <c r="I239" s="29"/>
      <c r="J239" s="29"/>
      <c r="K239" s="29"/>
      <c r="L239" s="29"/>
      <c r="M239" s="29"/>
      <c r="N239" s="241"/>
    </row>
    <row r="240" spans="2:14" s="25" customFormat="1" x14ac:dyDescent="0.2">
      <c r="B240" s="104"/>
      <c r="C240" s="41"/>
      <c r="D240" s="41"/>
      <c r="E240" s="41"/>
      <c r="F240" s="41"/>
      <c r="G240" s="41"/>
      <c r="H240" s="29"/>
      <c r="I240" s="29"/>
      <c r="J240" s="29"/>
      <c r="K240" s="29"/>
      <c r="L240" s="29"/>
      <c r="M240" s="29"/>
      <c r="N240" s="241"/>
    </row>
    <row r="241" spans="2:14" s="25" customFormat="1" x14ac:dyDescent="0.2">
      <c r="B241" s="104"/>
      <c r="C241" s="41"/>
      <c r="D241" s="41"/>
      <c r="E241" s="41"/>
      <c r="F241" s="41"/>
      <c r="G241" s="41"/>
      <c r="H241" s="29"/>
      <c r="I241" s="29"/>
      <c r="J241" s="29"/>
      <c r="K241" s="29"/>
      <c r="L241" s="29"/>
      <c r="M241" s="29"/>
      <c r="N241" s="241"/>
    </row>
    <row r="242" spans="2:14" s="25" customFormat="1" x14ac:dyDescent="0.2">
      <c r="B242" s="104"/>
      <c r="C242" s="41"/>
      <c r="D242" s="41"/>
      <c r="E242" s="41"/>
      <c r="F242" s="41"/>
      <c r="G242" s="41"/>
      <c r="H242" s="29"/>
      <c r="I242" s="29"/>
      <c r="J242" s="29"/>
      <c r="K242" s="29"/>
      <c r="L242" s="29"/>
      <c r="M242" s="29"/>
      <c r="N242" s="241"/>
    </row>
    <row r="243" spans="2:14" s="25" customFormat="1" x14ac:dyDescent="0.2">
      <c r="B243" s="104"/>
      <c r="C243" s="41"/>
      <c r="D243" s="41"/>
      <c r="E243" s="41"/>
      <c r="F243" s="41"/>
      <c r="G243" s="41"/>
      <c r="H243" s="29"/>
      <c r="I243" s="29"/>
      <c r="J243" s="29"/>
      <c r="K243" s="29"/>
      <c r="L243" s="29"/>
      <c r="M243" s="29"/>
      <c r="N243" s="241"/>
    </row>
    <row r="244" spans="2:14" s="25" customFormat="1" x14ac:dyDescent="0.2">
      <c r="B244" s="104"/>
      <c r="C244" s="41"/>
      <c r="D244" s="41"/>
      <c r="E244" s="41"/>
      <c r="F244" s="41"/>
      <c r="G244" s="41"/>
      <c r="H244" s="29"/>
      <c r="I244" s="29"/>
      <c r="J244" s="29"/>
      <c r="K244" s="29"/>
      <c r="L244" s="29"/>
      <c r="M244" s="29"/>
      <c r="N244" s="241"/>
    </row>
    <row r="245" spans="2:14" s="25" customFormat="1" x14ac:dyDescent="0.2">
      <c r="B245" s="104"/>
      <c r="C245" s="41"/>
      <c r="D245" s="41"/>
      <c r="E245" s="41"/>
      <c r="F245" s="41"/>
      <c r="G245" s="41"/>
      <c r="H245" s="29"/>
      <c r="I245" s="29"/>
      <c r="J245" s="29"/>
      <c r="K245" s="29"/>
      <c r="L245" s="29"/>
      <c r="M245" s="29"/>
      <c r="N245" s="241"/>
    </row>
    <row r="246" spans="2:14" s="25" customFormat="1" x14ac:dyDescent="0.2">
      <c r="B246" s="104"/>
      <c r="C246" s="41"/>
      <c r="D246" s="41"/>
      <c r="E246" s="41"/>
      <c r="F246" s="41"/>
      <c r="G246" s="41"/>
      <c r="H246" s="29"/>
      <c r="I246" s="29"/>
      <c r="J246" s="29"/>
      <c r="K246" s="29"/>
      <c r="L246" s="29"/>
      <c r="M246" s="29"/>
      <c r="N246" s="241"/>
    </row>
    <row r="247" spans="2:14" s="25" customFormat="1" x14ac:dyDescent="0.2">
      <c r="B247" s="104"/>
      <c r="C247" s="41"/>
      <c r="D247" s="41"/>
      <c r="E247" s="41"/>
      <c r="F247" s="41"/>
      <c r="G247" s="41"/>
      <c r="H247" s="29"/>
      <c r="I247" s="29"/>
      <c r="J247" s="29"/>
      <c r="K247" s="29"/>
      <c r="L247" s="29"/>
      <c r="M247" s="29"/>
      <c r="N247" s="241"/>
    </row>
    <row r="248" spans="2:14" s="25" customFormat="1" x14ac:dyDescent="0.2">
      <c r="B248" s="104"/>
      <c r="C248" s="41"/>
      <c r="D248" s="41"/>
      <c r="E248" s="41"/>
      <c r="F248" s="41"/>
      <c r="G248" s="41"/>
      <c r="H248" s="29"/>
      <c r="I248" s="29"/>
      <c r="J248" s="29"/>
      <c r="K248" s="29"/>
      <c r="L248" s="29"/>
      <c r="M248" s="29"/>
      <c r="N248" s="241"/>
    </row>
    <row r="249" spans="2:14" s="25" customFormat="1" x14ac:dyDescent="0.2">
      <c r="B249" s="104"/>
      <c r="C249" s="41"/>
      <c r="D249" s="41"/>
      <c r="E249" s="41"/>
      <c r="F249" s="41"/>
      <c r="G249" s="41"/>
      <c r="H249" s="29"/>
      <c r="I249" s="29"/>
      <c r="J249" s="29"/>
      <c r="K249" s="29"/>
      <c r="L249" s="29"/>
      <c r="M249" s="29"/>
      <c r="N249" s="241"/>
    </row>
    <row r="250" spans="2:14" s="25" customFormat="1" x14ac:dyDescent="0.2">
      <c r="B250" s="104"/>
      <c r="C250" s="41"/>
      <c r="D250" s="41"/>
      <c r="E250" s="41"/>
      <c r="F250" s="41"/>
      <c r="G250" s="41"/>
      <c r="H250" s="29"/>
      <c r="I250" s="29"/>
      <c r="J250" s="29"/>
      <c r="K250" s="29"/>
      <c r="L250" s="29"/>
      <c r="M250" s="29"/>
      <c r="N250" s="241"/>
    </row>
    <row r="251" spans="2:14" s="25" customFormat="1" x14ac:dyDescent="0.2">
      <c r="B251" s="104"/>
      <c r="C251" s="41"/>
      <c r="D251" s="41"/>
      <c r="E251" s="41"/>
      <c r="F251" s="41"/>
      <c r="G251" s="41"/>
      <c r="H251" s="29"/>
      <c r="I251" s="29"/>
      <c r="J251" s="29"/>
      <c r="K251" s="29"/>
      <c r="L251" s="29"/>
      <c r="M251" s="29"/>
      <c r="N251" s="241"/>
    </row>
    <row r="252" spans="2:14" s="25" customFormat="1" x14ac:dyDescent="0.2">
      <c r="B252" s="104"/>
      <c r="C252" s="41"/>
      <c r="D252" s="41"/>
      <c r="E252" s="41"/>
      <c r="F252" s="41"/>
      <c r="G252" s="41"/>
      <c r="H252" s="29"/>
      <c r="I252" s="29"/>
      <c r="J252" s="29"/>
      <c r="K252" s="29"/>
      <c r="L252" s="29"/>
      <c r="M252" s="29"/>
      <c r="N252" s="241"/>
    </row>
    <row r="253" spans="2:14" s="25" customFormat="1" x14ac:dyDescent="0.2">
      <c r="B253" s="104"/>
      <c r="C253" s="41"/>
      <c r="D253" s="41"/>
      <c r="E253" s="41"/>
      <c r="F253" s="41"/>
      <c r="G253" s="41"/>
      <c r="H253" s="29"/>
      <c r="I253" s="29"/>
      <c r="J253" s="29"/>
      <c r="K253" s="29"/>
      <c r="L253" s="29"/>
      <c r="M253" s="29"/>
      <c r="N253" s="241"/>
    </row>
    <row r="254" spans="2:14" s="25" customFormat="1" x14ac:dyDescent="0.2">
      <c r="B254" s="104"/>
      <c r="C254" s="41"/>
      <c r="D254" s="41"/>
      <c r="E254" s="41"/>
      <c r="F254" s="41"/>
      <c r="G254" s="41"/>
      <c r="H254" s="29"/>
      <c r="I254" s="29"/>
      <c r="J254" s="29"/>
      <c r="K254" s="29"/>
      <c r="L254" s="29"/>
      <c r="M254" s="29"/>
      <c r="N254" s="241"/>
    </row>
    <row r="255" spans="2:14" s="25" customFormat="1" x14ac:dyDescent="0.2">
      <c r="B255" s="104"/>
      <c r="C255" s="41"/>
      <c r="D255" s="41"/>
      <c r="E255" s="41"/>
      <c r="F255" s="41"/>
      <c r="G255" s="41"/>
      <c r="H255" s="29"/>
      <c r="I255" s="29"/>
      <c r="J255" s="29"/>
      <c r="K255" s="29"/>
      <c r="L255" s="29"/>
      <c r="M255" s="29"/>
      <c r="N255" s="241"/>
    </row>
    <row r="256" spans="2:14" s="25" customFormat="1" x14ac:dyDescent="0.2">
      <c r="B256" s="104"/>
      <c r="C256" s="41"/>
      <c r="D256" s="41"/>
      <c r="E256" s="41"/>
      <c r="F256" s="41"/>
      <c r="G256" s="41"/>
      <c r="H256" s="29"/>
      <c r="I256" s="29"/>
      <c r="J256" s="29"/>
      <c r="K256" s="29"/>
      <c r="L256" s="29"/>
      <c r="M256" s="29"/>
      <c r="N256" s="241"/>
    </row>
    <row r="257" spans="2:14" s="25" customFormat="1" x14ac:dyDescent="0.2">
      <c r="B257" s="104"/>
      <c r="C257" s="41"/>
      <c r="D257" s="41"/>
      <c r="E257" s="41"/>
      <c r="F257" s="41"/>
      <c r="G257" s="41"/>
      <c r="H257" s="29"/>
      <c r="I257" s="29"/>
      <c r="J257" s="29"/>
      <c r="K257" s="29"/>
      <c r="L257" s="29"/>
      <c r="M257" s="29"/>
      <c r="N257" s="241"/>
    </row>
    <row r="258" spans="2:14" s="25" customFormat="1" x14ac:dyDescent="0.2">
      <c r="B258" s="104"/>
      <c r="C258" s="41"/>
      <c r="D258" s="41"/>
      <c r="E258" s="41"/>
      <c r="F258" s="41"/>
      <c r="G258" s="41"/>
      <c r="H258" s="29"/>
      <c r="I258" s="29"/>
      <c r="J258" s="29"/>
      <c r="K258" s="29"/>
      <c r="L258" s="29"/>
      <c r="M258" s="29"/>
      <c r="N258" s="241"/>
    </row>
    <row r="259" spans="2:14" s="25" customFormat="1" x14ac:dyDescent="0.2">
      <c r="B259" s="104"/>
      <c r="C259" s="41"/>
      <c r="D259" s="41"/>
      <c r="E259" s="41"/>
      <c r="F259" s="41"/>
      <c r="G259" s="41"/>
      <c r="H259" s="29"/>
      <c r="I259" s="29"/>
      <c r="J259" s="29"/>
      <c r="K259" s="29"/>
      <c r="L259" s="29"/>
      <c r="M259" s="29"/>
      <c r="N259" s="241"/>
    </row>
    <row r="260" spans="2:14" s="25" customFormat="1" x14ac:dyDescent="0.2">
      <c r="B260" s="104"/>
      <c r="C260" s="41"/>
      <c r="D260" s="41"/>
      <c r="E260" s="41"/>
      <c r="F260" s="41"/>
      <c r="G260" s="41"/>
      <c r="H260" s="29"/>
      <c r="I260" s="29"/>
      <c r="J260" s="29"/>
      <c r="K260" s="29"/>
      <c r="L260" s="29"/>
      <c r="M260" s="29"/>
      <c r="N260" s="241"/>
    </row>
    <row r="261" spans="2:14" s="25" customFormat="1" x14ac:dyDescent="0.2">
      <c r="B261" s="104"/>
      <c r="C261" s="41"/>
      <c r="D261" s="41"/>
      <c r="E261" s="41"/>
      <c r="F261" s="41"/>
      <c r="G261" s="41"/>
      <c r="H261" s="29"/>
      <c r="I261" s="29"/>
      <c r="J261" s="29"/>
      <c r="K261" s="29"/>
      <c r="L261" s="29"/>
      <c r="M261" s="29"/>
      <c r="N261" s="241"/>
    </row>
    <row r="262" spans="2:14" s="25" customFormat="1" x14ac:dyDescent="0.2">
      <c r="B262" s="104"/>
      <c r="C262" s="41"/>
      <c r="D262" s="41"/>
      <c r="E262" s="41"/>
      <c r="F262" s="41"/>
      <c r="G262" s="41"/>
      <c r="H262" s="29"/>
      <c r="I262" s="29"/>
      <c r="J262" s="29"/>
      <c r="K262" s="29"/>
      <c r="L262" s="29"/>
      <c r="M262" s="29"/>
      <c r="N262" s="241"/>
    </row>
    <row r="263" spans="2:14" s="25" customFormat="1" x14ac:dyDescent="0.2">
      <c r="B263" s="104"/>
      <c r="C263" s="41"/>
      <c r="D263" s="41"/>
      <c r="E263" s="41"/>
      <c r="F263" s="41"/>
      <c r="G263" s="41"/>
      <c r="H263" s="29"/>
      <c r="I263" s="29"/>
      <c r="J263" s="29"/>
      <c r="K263" s="29"/>
      <c r="L263" s="29"/>
      <c r="M263" s="29"/>
      <c r="N263" s="241"/>
    </row>
    <row r="264" spans="2:14" s="25" customFormat="1" x14ac:dyDescent="0.2">
      <c r="B264" s="104"/>
      <c r="C264" s="41"/>
      <c r="D264" s="41"/>
      <c r="E264" s="41"/>
      <c r="F264" s="41"/>
      <c r="G264" s="41"/>
      <c r="H264" s="29"/>
      <c r="I264" s="29"/>
      <c r="J264" s="29"/>
      <c r="K264" s="29"/>
      <c r="L264" s="29"/>
      <c r="M264" s="29"/>
      <c r="N264" s="241"/>
    </row>
    <row r="265" spans="2:14" s="25" customFormat="1" x14ac:dyDescent="0.2">
      <c r="B265" s="104"/>
      <c r="C265" s="41"/>
      <c r="D265" s="41"/>
      <c r="E265" s="41"/>
      <c r="F265" s="41"/>
      <c r="G265" s="41"/>
      <c r="H265" s="29"/>
      <c r="I265" s="29"/>
      <c r="J265" s="29"/>
      <c r="K265" s="29"/>
      <c r="L265" s="29"/>
      <c r="M265" s="29"/>
      <c r="N265" s="241"/>
    </row>
    <row r="266" spans="2:14" s="25" customFormat="1" x14ac:dyDescent="0.2">
      <c r="B266" s="104"/>
      <c r="C266" s="41"/>
      <c r="D266" s="41"/>
      <c r="E266" s="41"/>
      <c r="F266" s="41"/>
      <c r="G266" s="41"/>
      <c r="H266" s="29"/>
      <c r="I266" s="29"/>
      <c r="J266" s="29"/>
      <c r="K266" s="29"/>
      <c r="L266" s="29"/>
      <c r="M266" s="29"/>
      <c r="N266" s="241"/>
    </row>
    <row r="267" spans="2:14" s="25" customFormat="1" x14ac:dyDescent="0.2">
      <c r="B267" s="104"/>
      <c r="C267" s="41"/>
      <c r="D267" s="41"/>
      <c r="E267" s="41"/>
      <c r="F267" s="41"/>
      <c r="G267" s="41"/>
      <c r="H267" s="29"/>
      <c r="I267" s="29"/>
      <c r="J267" s="29"/>
      <c r="K267" s="29"/>
      <c r="L267" s="29"/>
      <c r="M267" s="29"/>
      <c r="N267" s="241"/>
    </row>
    <row r="268" spans="2:14" s="25" customFormat="1" x14ac:dyDescent="0.2">
      <c r="B268" s="104"/>
      <c r="C268" s="41"/>
      <c r="D268" s="41"/>
      <c r="E268" s="41"/>
      <c r="F268" s="41"/>
      <c r="G268" s="41"/>
      <c r="H268" s="29"/>
      <c r="I268" s="29"/>
      <c r="J268" s="29"/>
      <c r="K268" s="29"/>
      <c r="L268" s="29"/>
      <c r="M268" s="29"/>
      <c r="N268" s="241"/>
    </row>
    <row r="269" spans="2:14" s="25" customFormat="1" x14ac:dyDescent="0.2">
      <c r="B269" s="104"/>
      <c r="C269" s="41"/>
      <c r="D269" s="41"/>
      <c r="E269" s="41"/>
      <c r="F269" s="41"/>
      <c r="G269" s="41"/>
      <c r="H269" s="29"/>
      <c r="I269" s="29"/>
      <c r="J269" s="29"/>
      <c r="K269" s="29"/>
      <c r="L269" s="29"/>
      <c r="M269" s="29"/>
      <c r="N269" s="241"/>
    </row>
    <row r="270" spans="2:14" s="25" customFormat="1" x14ac:dyDescent="0.2">
      <c r="B270" s="104"/>
      <c r="C270" s="41"/>
      <c r="D270" s="41"/>
      <c r="E270" s="41"/>
      <c r="F270" s="41"/>
      <c r="G270" s="41"/>
      <c r="H270" s="29"/>
      <c r="I270" s="29"/>
      <c r="J270" s="29"/>
      <c r="K270" s="29"/>
      <c r="L270" s="29"/>
      <c r="M270" s="29"/>
      <c r="N270" s="241"/>
    </row>
    <row r="271" spans="2:14" s="25" customFormat="1" x14ac:dyDescent="0.2">
      <c r="B271" s="104"/>
      <c r="C271" s="41"/>
      <c r="D271" s="41"/>
      <c r="E271" s="41"/>
      <c r="F271" s="41"/>
      <c r="G271" s="41"/>
      <c r="H271" s="29"/>
      <c r="I271" s="29"/>
      <c r="J271" s="29"/>
      <c r="K271" s="29"/>
      <c r="L271" s="29"/>
      <c r="M271" s="29"/>
      <c r="N271" s="241"/>
    </row>
    <row r="272" spans="2:14" s="25" customFormat="1" x14ac:dyDescent="0.2">
      <c r="B272" s="104"/>
      <c r="C272" s="41"/>
      <c r="D272" s="41"/>
      <c r="E272" s="41"/>
      <c r="F272" s="41"/>
      <c r="G272" s="41"/>
      <c r="H272" s="29"/>
      <c r="I272" s="29"/>
      <c r="J272" s="29"/>
      <c r="K272" s="29"/>
      <c r="L272" s="29"/>
      <c r="M272" s="29"/>
      <c r="N272" s="241"/>
    </row>
    <row r="273" spans="2:14" s="25" customFormat="1" x14ac:dyDescent="0.2">
      <c r="B273" s="104"/>
      <c r="C273" s="41"/>
      <c r="D273" s="41"/>
      <c r="E273" s="41"/>
      <c r="F273" s="41"/>
      <c r="G273" s="41"/>
      <c r="H273" s="29"/>
      <c r="I273" s="29"/>
      <c r="J273" s="29"/>
      <c r="K273" s="29"/>
      <c r="L273" s="29"/>
      <c r="M273" s="29"/>
      <c r="N273" s="241"/>
    </row>
    <row r="274" spans="2:14" s="25" customFormat="1" x14ac:dyDescent="0.2">
      <c r="B274" s="104"/>
      <c r="C274" s="41"/>
      <c r="D274" s="41"/>
      <c r="E274" s="41"/>
      <c r="F274" s="41"/>
      <c r="G274" s="41"/>
      <c r="H274" s="29"/>
      <c r="I274" s="29"/>
      <c r="J274" s="29"/>
      <c r="K274" s="29"/>
      <c r="L274" s="29"/>
      <c r="M274" s="29"/>
      <c r="N274" s="241"/>
    </row>
    <row r="275" spans="2:14" s="25" customFormat="1" x14ac:dyDescent="0.2">
      <c r="B275" s="104"/>
      <c r="C275" s="41"/>
      <c r="D275" s="41"/>
      <c r="E275" s="41"/>
      <c r="F275" s="41"/>
      <c r="G275" s="41"/>
      <c r="H275" s="29"/>
      <c r="I275" s="29"/>
      <c r="J275" s="29"/>
      <c r="K275" s="29"/>
      <c r="L275" s="29"/>
      <c r="M275" s="29"/>
      <c r="N275" s="241"/>
    </row>
    <row r="276" spans="2:14" s="25" customFormat="1" x14ac:dyDescent="0.2">
      <c r="B276" s="104"/>
      <c r="C276" s="41"/>
      <c r="D276" s="41"/>
      <c r="E276" s="41"/>
      <c r="F276" s="41"/>
      <c r="G276" s="41"/>
      <c r="H276" s="29"/>
      <c r="I276" s="29"/>
      <c r="J276" s="29"/>
      <c r="K276" s="29"/>
      <c r="L276" s="29"/>
      <c r="M276" s="29"/>
      <c r="N276" s="241"/>
    </row>
    <row r="277" spans="2:14" s="25" customFormat="1" x14ac:dyDescent="0.2">
      <c r="B277" s="104"/>
      <c r="C277" s="41"/>
      <c r="D277" s="41"/>
      <c r="E277" s="41"/>
      <c r="F277" s="41"/>
      <c r="G277" s="41"/>
      <c r="H277" s="29"/>
      <c r="I277" s="29"/>
      <c r="J277" s="29"/>
      <c r="K277" s="29"/>
      <c r="L277" s="29"/>
      <c r="M277" s="29"/>
      <c r="N277" s="241"/>
    </row>
    <row r="278" spans="2:14" s="25" customFormat="1" x14ac:dyDescent="0.2">
      <c r="B278" s="104"/>
      <c r="C278" s="41"/>
      <c r="D278" s="41"/>
      <c r="E278" s="41"/>
      <c r="F278" s="41"/>
      <c r="G278" s="41"/>
      <c r="H278" s="29"/>
      <c r="I278" s="29"/>
      <c r="J278" s="29"/>
      <c r="K278" s="29"/>
      <c r="L278" s="29"/>
      <c r="M278" s="29"/>
      <c r="N278" s="241"/>
    </row>
    <row r="279" spans="2:14" s="25" customFormat="1" x14ac:dyDescent="0.2">
      <c r="B279" s="104"/>
      <c r="C279" s="41"/>
      <c r="D279" s="41"/>
      <c r="E279" s="41"/>
      <c r="F279" s="41"/>
      <c r="G279" s="41"/>
      <c r="H279" s="29"/>
      <c r="I279" s="29"/>
      <c r="J279" s="29"/>
      <c r="K279" s="29"/>
      <c r="L279" s="29"/>
      <c r="M279" s="29"/>
      <c r="N279" s="241"/>
    </row>
    <row r="280" spans="2:14" s="25" customFormat="1" x14ac:dyDescent="0.2">
      <c r="B280" s="104"/>
      <c r="C280" s="41"/>
      <c r="D280" s="41"/>
      <c r="E280" s="41"/>
      <c r="F280" s="41"/>
      <c r="G280" s="41"/>
      <c r="H280" s="29"/>
      <c r="I280" s="29"/>
      <c r="J280" s="29"/>
      <c r="K280" s="29"/>
      <c r="L280" s="29"/>
      <c r="M280" s="29"/>
      <c r="N280" s="241"/>
    </row>
    <row r="281" spans="2:14" s="25" customFormat="1" x14ac:dyDescent="0.2">
      <c r="B281" s="104"/>
      <c r="C281" s="41"/>
      <c r="D281" s="41"/>
      <c r="E281" s="41"/>
      <c r="F281" s="41"/>
      <c r="G281" s="41"/>
      <c r="H281" s="29"/>
      <c r="I281" s="29"/>
      <c r="J281" s="29"/>
      <c r="K281" s="29"/>
      <c r="L281" s="29"/>
      <c r="M281" s="29"/>
      <c r="N281" s="241"/>
    </row>
    <row r="282" spans="2:14" s="25" customFormat="1" x14ac:dyDescent="0.2">
      <c r="B282" s="104"/>
      <c r="C282" s="41"/>
      <c r="D282" s="41"/>
      <c r="E282" s="41"/>
      <c r="F282" s="41"/>
      <c r="G282" s="41"/>
      <c r="H282" s="29"/>
      <c r="I282" s="29"/>
      <c r="J282" s="29"/>
      <c r="K282" s="29"/>
      <c r="L282" s="29"/>
      <c r="M282" s="29"/>
      <c r="N282" s="241"/>
    </row>
    <row r="283" spans="2:14" s="25" customFormat="1" x14ac:dyDescent="0.2">
      <c r="B283" s="104"/>
      <c r="C283" s="41"/>
      <c r="D283" s="41"/>
      <c r="E283" s="41"/>
      <c r="F283" s="41"/>
      <c r="G283" s="41"/>
      <c r="H283" s="29"/>
      <c r="I283" s="29"/>
      <c r="J283" s="29"/>
      <c r="K283" s="29"/>
      <c r="L283" s="29"/>
      <c r="M283" s="29"/>
      <c r="N283" s="241"/>
    </row>
    <row r="284" spans="2:14" s="25" customFormat="1" x14ac:dyDescent="0.2">
      <c r="B284" s="104"/>
      <c r="C284" s="41"/>
      <c r="D284" s="41"/>
      <c r="E284" s="41"/>
      <c r="F284" s="41"/>
      <c r="G284" s="41"/>
      <c r="H284" s="29"/>
      <c r="I284" s="29"/>
      <c r="J284" s="29"/>
      <c r="K284" s="29"/>
      <c r="L284" s="29"/>
      <c r="M284" s="29"/>
      <c r="N284" s="241"/>
    </row>
  </sheetData>
  <sheetProtection formatColumns="0" formatRows="0" autoFilter="0"/>
  <mergeCells count="84">
    <mergeCell ref="K160:K163"/>
    <mergeCell ref="L160:L163"/>
    <mergeCell ref="M160:M163"/>
    <mergeCell ref="N160:N163"/>
    <mergeCell ref="E160:E163"/>
    <mergeCell ref="F160:H163"/>
    <mergeCell ref="I160:I163"/>
    <mergeCell ref="J160:J163"/>
    <mergeCell ref="M172:M174"/>
    <mergeCell ref="N172:N174"/>
    <mergeCell ref="B1:L2"/>
    <mergeCell ref="D172:D174"/>
    <mergeCell ref="E172:H174"/>
    <mergeCell ref="I172:I174"/>
    <mergeCell ref="J172:J174"/>
    <mergeCell ref="K172:K174"/>
    <mergeCell ref="L172:L174"/>
    <mergeCell ref="L155:L157"/>
    <mergeCell ref="M155:M157"/>
    <mergeCell ref="N155:N157"/>
    <mergeCell ref="F158:H158"/>
    <mergeCell ref="F159:H159"/>
    <mergeCell ref="E166:H166"/>
    <mergeCell ref="C148:H148"/>
    <mergeCell ref="F88:H88"/>
    <mergeCell ref="C115:G115"/>
    <mergeCell ref="F85:F86"/>
    <mergeCell ref="G85:H86"/>
    <mergeCell ref="I85:I86"/>
    <mergeCell ref="E155:E157"/>
    <mergeCell ref="F155:H157"/>
    <mergeCell ref="I155:I157"/>
    <mergeCell ref="J155:J157"/>
    <mergeCell ref="K155:K157"/>
    <mergeCell ref="M85:M86"/>
    <mergeCell ref="N85:N86"/>
    <mergeCell ref="J85:J86"/>
    <mergeCell ref="K85:K86"/>
    <mergeCell ref="L85:L86"/>
    <mergeCell ref="K55:K56"/>
    <mergeCell ref="L55:L56"/>
    <mergeCell ref="M55:M56"/>
    <mergeCell ref="N55:N56"/>
    <mergeCell ref="G80:G81"/>
    <mergeCell ref="H80:H81"/>
    <mergeCell ref="I80:I81"/>
    <mergeCell ref="J80:J81"/>
    <mergeCell ref="K80:K81"/>
    <mergeCell ref="L80:L81"/>
    <mergeCell ref="M80:M81"/>
    <mergeCell ref="N80:N81"/>
    <mergeCell ref="G55:G56"/>
    <mergeCell ref="H55:H56"/>
    <mergeCell ref="I55:I56"/>
    <mergeCell ref="J55:J56"/>
    <mergeCell ref="K49:K54"/>
    <mergeCell ref="L49:L54"/>
    <mergeCell ref="M49:M54"/>
    <mergeCell ref="N49:N54"/>
    <mergeCell ref="J49:J54"/>
    <mergeCell ref="D28:H28"/>
    <mergeCell ref="D46:H46"/>
    <mergeCell ref="G49:G54"/>
    <mergeCell ref="H49:H54"/>
    <mergeCell ref="I49:I54"/>
    <mergeCell ref="M1:N2"/>
    <mergeCell ref="B4:J5"/>
    <mergeCell ref="K4:K5"/>
    <mergeCell ref="L4:L5"/>
    <mergeCell ref="M4:N4"/>
    <mergeCell ref="N74:N75"/>
    <mergeCell ref="H67:H71"/>
    <mergeCell ref="K67:K71"/>
    <mergeCell ref="L67:L71"/>
    <mergeCell ref="M67:M71"/>
    <mergeCell ref="N67:N71"/>
    <mergeCell ref="H74:H75"/>
    <mergeCell ref="I67:I71"/>
    <mergeCell ref="J67:J71"/>
    <mergeCell ref="I74:I75"/>
    <mergeCell ref="J74:J75"/>
    <mergeCell ref="K74:K75"/>
    <mergeCell ref="L74:L75"/>
    <mergeCell ref="M74:M75"/>
  </mergeCells>
  <printOptions horizontalCentered="1"/>
  <pageMargins left="0.59055118110236227" right="0.59055118110236227" top="0.59055118110236227" bottom="0.59055118110236227" header="0.19685039370078741" footer="0.19685039370078741"/>
  <pageSetup paperSize="256" scale="34" fitToHeight="3" orientation="portrait" r:id="rId1"/>
  <headerFooter alignWithMargins="0">
    <oddHeader>&amp;RAllegato 1</oddHeader>
    <oddFooter>&amp;C&amp;"Garamond,Corsivo"&amp;P / &amp;N</oddFooter>
  </headerFooter>
  <rowBreaks count="1" manualBreakCount="1">
    <brk id="115" min="1" max="13" man="1"/>
  </rowBreaks>
  <ignoredErrors>
    <ignoredError sqref="K65:L65 I34:J34 I58:J58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V242"/>
  <sheetViews>
    <sheetView topLeftCell="A10" workbookViewId="0">
      <selection activeCell="P16" sqref="P16"/>
    </sheetView>
  </sheetViews>
  <sheetFormatPr defaultRowHeight="15" customHeight="1" x14ac:dyDescent="0.25"/>
  <cols>
    <col min="12" max="12" width="24.42578125" customWidth="1"/>
    <col min="13" max="13" width="25.5703125" customWidth="1"/>
    <col min="14" max="14" width="23.42578125" customWidth="1"/>
    <col min="15" max="15" width="13.42578125" customWidth="1"/>
    <col min="17" max="19" width="0" hidden="1" customWidth="1"/>
    <col min="20" max="20" width="12" hidden="1" customWidth="1"/>
    <col min="21" max="24" width="0" hidden="1" customWidth="1"/>
  </cols>
  <sheetData>
    <row r="1" spans="3:22" ht="15" customHeight="1" thickBot="1" x14ac:dyDescent="0.3"/>
    <row r="2" spans="3:22" ht="15" customHeight="1" x14ac:dyDescent="0.25">
      <c r="C2" s="370" t="s">
        <v>238</v>
      </c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20" t="s">
        <v>638</v>
      </c>
      <c r="O2" s="321"/>
    </row>
    <row r="3" spans="3:22" ht="15" customHeight="1" thickBot="1" x14ac:dyDescent="0.3">
      <c r="C3" s="372"/>
      <c r="D3" s="373"/>
      <c r="E3" s="373"/>
      <c r="F3" s="373"/>
      <c r="G3" s="373"/>
      <c r="H3" s="373"/>
      <c r="I3" s="373"/>
      <c r="J3" s="373"/>
      <c r="K3" s="373"/>
      <c r="L3" s="373"/>
      <c r="M3" s="373"/>
      <c r="N3" s="322"/>
      <c r="O3" s="323"/>
    </row>
    <row r="4" spans="3:22" ht="15" customHeight="1" thickBot="1" x14ac:dyDescent="0.3">
      <c r="C4" s="28"/>
      <c r="D4" s="28"/>
      <c r="E4" s="28"/>
      <c r="F4" s="28"/>
      <c r="G4" s="28"/>
      <c r="H4" s="28"/>
      <c r="I4" s="28"/>
      <c r="J4" s="263">
        <v>2</v>
      </c>
      <c r="K4" s="263">
        <v>6</v>
      </c>
      <c r="L4" s="184">
        <v>3</v>
      </c>
      <c r="M4" s="184">
        <v>2</v>
      </c>
      <c r="N4" s="29"/>
      <c r="O4" s="29"/>
    </row>
    <row r="5" spans="3:22" ht="15" customHeight="1" x14ac:dyDescent="0.25">
      <c r="C5" s="324" t="s">
        <v>701</v>
      </c>
      <c r="D5" s="325"/>
      <c r="E5" s="325"/>
      <c r="F5" s="325"/>
      <c r="G5" s="325"/>
      <c r="H5" s="325"/>
      <c r="I5" s="325"/>
      <c r="J5" s="325"/>
      <c r="K5" s="325"/>
      <c r="L5" s="329" t="s">
        <v>702</v>
      </c>
      <c r="M5" s="329" t="s">
        <v>703</v>
      </c>
      <c r="N5" s="331" t="s">
        <v>415</v>
      </c>
      <c r="O5" s="332"/>
    </row>
    <row r="6" spans="3:22" ht="32.25" customHeight="1" x14ac:dyDescent="0.25">
      <c r="C6" s="326"/>
      <c r="D6" s="327"/>
      <c r="E6" s="327"/>
      <c r="F6" s="327"/>
      <c r="G6" s="327"/>
      <c r="H6" s="327"/>
      <c r="I6" s="327"/>
      <c r="J6" s="328"/>
      <c r="K6" s="328"/>
      <c r="L6" s="330"/>
      <c r="M6" s="330"/>
      <c r="N6" s="242" t="s">
        <v>416</v>
      </c>
      <c r="O6" s="243" t="s">
        <v>417</v>
      </c>
    </row>
    <row r="7" spans="3:22" ht="15" customHeight="1" x14ac:dyDescent="0.25">
      <c r="C7" s="105" t="s">
        <v>239</v>
      </c>
      <c r="D7" s="30" t="s">
        <v>240</v>
      </c>
      <c r="E7" s="30"/>
      <c r="F7" s="30"/>
      <c r="G7" s="30"/>
      <c r="H7" s="30"/>
      <c r="I7" s="30"/>
      <c r="J7" s="31"/>
      <c r="K7" s="32"/>
      <c r="L7" s="186">
        <v>161098943.47</v>
      </c>
      <c r="M7" s="186">
        <v>163812466.18000001</v>
      </c>
      <c r="N7" s="186">
        <v>-2713522.71</v>
      </c>
      <c r="O7" s="225">
        <v>-1.7000000000000001E-2</v>
      </c>
      <c r="Q7" s="297">
        <f>+L7-'SP ministeriale comparato'!K6</f>
        <v>0</v>
      </c>
      <c r="R7" s="297">
        <f>+M7-'SP ministeriale comparato'!L6</f>
        <v>0</v>
      </c>
      <c r="S7" s="297">
        <f>+N7-'SP ministeriale comparato'!M6</f>
        <v>0</v>
      </c>
      <c r="T7" s="297">
        <f>+O7-'SP ministeriale comparato'!N6</f>
        <v>0</v>
      </c>
      <c r="U7" s="297">
        <f>+P7-'SP ministeriale comparato'!O6</f>
        <v>0</v>
      </c>
      <c r="V7" s="297">
        <f>+Q7-'SP ministeriale comparato'!P6</f>
        <v>0</v>
      </c>
    </row>
    <row r="8" spans="3:22" ht="15" customHeight="1" x14ac:dyDescent="0.25">
      <c r="C8" s="130"/>
      <c r="D8" s="33" t="s">
        <v>241</v>
      </c>
      <c r="E8" s="34" t="s">
        <v>242</v>
      </c>
      <c r="F8" s="34"/>
      <c r="G8" s="34"/>
      <c r="H8" s="34"/>
      <c r="I8" s="34"/>
      <c r="J8" s="31"/>
      <c r="K8" s="32"/>
      <c r="L8" s="186">
        <v>1642653.91</v>
      </c>
      <c r="M8" s="186">
        <v>1287926.17</v>
      </c>
      <c r="N8" s="186">
        <v>354727.74</v>
      </c>
      <c r="O8" s="225">
        <v>0.27500000000000002</v>
      </c>
      <c r="Q8" s="297">
        <f>+L8-'SP ministeriale comparato'!K7</f>
        <v>0</v>
      </c>
      <c r="R8" s="297">
        <f>+M8-'SP ministeriale comparato'!L7</f>
        <v>0</v>
      </c>
      <c r="S8" s="297">
        <f>+N8-'SP ministeriale comparato'!M7</f>
        <v>0</v>
      </c>
      <c r="T8" s="297">
        <f>+O8-'SP ministeriale comparato'!N7</f>
        <v>0</v>
      </c>
      <c r="U8" s="297">
        <f>+P8-'SP ministeriale comparato'!O7</f>
        <v>0</v>
      </c>
      <c r="V8" s="297">
        <f>+Q8-'SP ministeriale comparato'!P7</f>
        <v>0</v>
      </c>
    </row>
    <row r="9" spans="3:22" ht="15" customHeight="1" x14ac:dyDescent="0.25">
      <c r="C9" s="106"/>
      <c r="D9" s="35"/>
      <c r="E9" s="36"/>
      <c r="F9" s="37" t="s">
        <v>243</v>
      </c>
      <c r="G9" s="38" t="s">
        <v>244</v>
      </c>
      <c r="H9" s="38"/>
      <c r="I9" s="38"/>
      <c r="J9" s="39"/>
      <c r="K9" s="40"/>
      <c r="L9" s="268">
        <v>0</v>
      </c>
      <c r="M9" s="268">
        <v>0</v>
      </c>
      <c r="N9" s="268">
        <v>0</v>
      </c>
      <c r="O9" s="226" t="s">
        <v>704</v>
      </c>
      <c r="Q9" s="297">
        <f>+L9-'SP ministeriale comparato'!K8</f>
        <v>0</v>
      </c>
      <c r="R9" s="297">
        <f>+M9-'SP ministeriale comparato'!L8</f>
        <v>0</v>
      </c>
      <c r="S9" s="297">
        <f>+N9-'SP ministeriale comparato'!M8</f>
        <v>0</v>
      </c>
      <c r="T9" s="297" t="e">
        <f>+O9-'SP ministeriale comparato'!N8</f>
        <v>#VALUE!</v>
      </c>
      <c r="U9" s="297">
        <f>+P9-'SP ministeriale comparato'!O8</f>
        <v>0</v>
      </c>
      <c r="V9" s="297">
        <f>+Q9-'SP ministeriale comparato'!P8</f>
        <v>0</v>
      </c>
    </row>
    <row r="10" spans="3:22" ht="15" customHeight="1" x14ac:dyDescent="0.25">
      <c r="C10" s="106"/>
      <c r="D10" s="35"/>
      <c r="E10" s="36"/>
      <c r="F10" s="37" t="s">
        <v>245</v>
      </c>
      <c r="G10" s="38" t="s">
        <v>246</v>
      </c>
      <c r="H10" s="38"/>
      <c r="I10" s="38"/>
      <c r="J10" s="39"/>
      <c r="K10" s="40"/>
      <c r="L10" s="268">
        <v>0</v>
      </c>
      <c r="M10" s="268">
        <v>0</v>
      </c>
      <c r="N10" s="268">
        <v>0</v>
      </c>
      <c r="O10" s="226" t="s">
        <v>704</v>
      </c>
      <c r="Q10" s="297">
        <f>+L10-'SP ministeriale comparato'!K9</f>
        <v>0</v>
      </c>
      <c r="R10" s="297">
        <f>+M10-'SP ministeriale comparato'!L9</f>
        <v>0</v>
      </c>
      <c r="S10" s="297">
        <f>+N10-'SP ministeriale comparato'!M9</f>
        <v>0</v>
      </c>
      <c r="T10" s="297" t="e">
        <f>+O10-'SP ministeriale comparato'!N9</f>
        <v>#VALUE!</v>
      </c>
      <c r="U10" s="297">
        <f>+P10-'SP ministeriale comparato'!O9</f>
        <v>0</v>
      </c>
      <c r="V10" s="297">
        <f>+Q10-'SP ministeriale comparato'!P9</f>
        <v>0</v>
      </c>
    </row>
    <row r="11" spans="3:22" ht="15" customHeight="1" x14ac:dyDescent="0.25">
      <c r="C11" s="118"/>
      <c r="D11" s="35"/>
      <c r="E11" s="36"/>
      <c r="F11" s="37" t="s">
        <v>247</v>
      </c>
      <c r="G11" s="38" t="s">
        <v>248</v>
      </c>
      <c r="H11" s="38"/>
      <c r="I11" s="38"/>
      <c r="J11" s="39"/>
      <c r="K11" s="40"/>
      <c r="L11" s="268">
        <v>0</v>
      </c>
      <c r="M11" s="268">
        <v>0</v>
      </c>
      <c r="N11" s="268">
        <v>0</v>
      </c>
      <c r="O11" s="226" t="s">
        <v>704</v>
      </c>
      <c r="Q11" s="297">
        <f>+L11-'SP ministeriale comparato'!K10</f>
        <v>0</v>
      </c>
      <c r="R11" s="297">
        <f>+M11-'SP ministeriale comparato'!L10</f>
        <v>0</v>
      </c>
      <c r="S11" s="297">
        <f>+N11-'SP ministeriale comparato'!M10</f>
        <v>0</v>
      </c>
      <c r="T11" s="297" t="e">
        <f>+O11-'SP ministeriale comparato'!N10</f>
        <v>#VALUE!</v>
      </c>
      <c r="U11" s="297">
        <f>+P11-'SP ministeriale comparato'!O10</f>
        <v>0</v>
      </c>
      <c r="V11" s="297">
        <f>+Q11-'SP ministeriale comparato'!P10</f>
        <v>0</v>
      </c>
    </row>
    <row r="12" spans="3:22" ht="15" customHeight="1" x14ac:dyDescent="0.25">
      <c r="C12" s="118"/>
      <c r="D12" s="42"/>
      <c r="E12" s="42"/>
      <c r="F12" s="43" t="s">
        <v>249</v>
      </c>
      <c r="G12" s="278" t="s">
        <v>250</v>
      </c>
      <c r="H12" s="278"/>
      <c r="I12" s="278"/>
      <c r="J12" s="44"/>
      <c r="K12" s="45"/>
      <c r="L12" s="268">
        <v>161459.68</v>
      </c>
      <c r="M12" s="268">
        <v>0</v>
      </c>
      <c r="N12" s="268">
        <v>161459.68</v>
      </c>
      <c r="O12" s="226" t="s">
        <v>704</v>
      </c>
      <c r="Q12" s="297">
        <f>+L12-'SP ministeriale comparato'!K11</f>
        <v>0</v>
      </c>
      <c r="R12" s="297">
        <f>+M12-'SP ministeriale comparato'!L11</f>
        <v>0</v>
      </c>
      <c r="S12" s="297">
        <f>+N12-'SP ministeriale comparato'!M11</f>
        <v>0</v>
      </c>
      <c r="T12" s="297" t="e">
        <f>+O12-'SP ministeriale comparato'!N11</f>
        <v>#VALUE!</v>
      </c>
      <c r="U12" s="297">
        <f>+P12-'SP ministeriale comparato'!O11</f>
        <v>0</v>
      </c>
      <c r="V12" s="297">
        <f>+Q12-'SP ministeriale comparato'!P11</f>
        <v>0</v>
      </c>
    </row>
    <row r="13" spans="3:22" ht="15" customHeight="1" x14ac:dyDescent="0.25">
      <c r="C13" s="118"/>
      <c r="D13" s="35"/>
      <c r="E13" s="35"/>
      <c r="F13" s="37" t="s">
        <v>251</v>
      </c>
      <c r="G13" s="38" t="s">
        <v>252</v>
      </c>
      <c r="H13" s="38"/>
      <c r="I13" s="38"/>
      <c r="J13" s="39"/>
      <c r="K13" s="40"/>
      <c r="L13" s="268">
        <v>1481194.23</v>
      </c>
      <c r="M13" s="268">
        <v>1287926.17</v>
      </c>
      <c r="N13" s="268">
        <v>193268.06</v>
      </c>
      <c r="O13" s="226">
        <v>0.15</v>
      </c>
      <c r="Q13" s="297">
        <f>+L13-'SP ministeriale comparato'!K12</f>
        <v>0</v>
      </c>
      <c r="R13" s="297">
        <f>+M13-'SP ministeriale comparato'!L12</f>
        <v>0</v>
      </c>
      <c r="S13" s="297">
        <f>+N13-'SP ministeriale comparato'!M12</f>
        <v>0</v>
      </c>
      <c r="T13" s="297">
        <f>+O13-'SP ministeriale comparato'!N12</f>
        <v>0</v>
      </c>
      <c r="U13" s="297">
        <f>+P13-'SP ministeriale comparato'!O12</f>
        <v>0</v>
      </c>
      <c r="V13" s="297">
        <f>+Q13-'SP ministeriale comparato'!P12</f>
        <v>0</v>
      </c>
    </row>
    <row r="14" spans="3:22" ht="15" customHeight="1" x14ac:dyDescent="0.25">
      <c r="C14" s="130"/>
      <c r="D14" s="46" t="s">
        <v>253</v>
      </c>
      <c r="E14" s="293" t="s">
        <v>254</v>
      </c>
      <c r="F14" s="293"/>
      <c r="G14" s="293"/>
      <c r="H14" s="293"/>
      <c r="I14" s="293"/>
      <c r="J14" s="47"/>
      <c r="K14" s="48"/>
      <c r="L14" s="186">
        <v>159427189.56</v>
      </c>
      <c r="M14" s="186">
        <v>162495440.00999999</v>
      </c>
      <c r="N14" s="186">
        <v>-3068250.45</v>
      </c>
      <c r="O14" s="225">
        <v>-1.9E-2</v>
      </c>
      <c r="Q14" s="297">
        <f>+L14-'SP ministeriale comparato'!K13</f>
        <v>0</v>
      </c>
      <c r="R14" s="297">
        <f>+M14-'SP ministeriale comparato'!L13</f>
        <v>0</v>
      </c>
      <c r="S14" s="297">
        <f>+N14-'SP ministeriale comparato'!M13</f>
        <v>0</v>
      </c>
      <c r="T14" s="297">
        <f>+O14-'SP ministeriale comparato'!N13</f>
        <v>0</v>
      </c>
      <c r="U14" s="297">
        <f>+P14-'SP ministeriale comparato'!O13</f>
        <v>0</v>
      </c>
      <c r="V14" s="297">
        <f>+Q14-'SP ministeriale comparato'!P13</f>
        <v>0</v>
      </c>
    </row>
    <row r="15" spans="3:22" ht="15" customHeight="1" x14ac:dyDescent="0.25">
      <c r="C15" s="106"/>
      <c r="D15" s="35"/>
      <c r="E15" s="36"/>
      <c r="F15" s="37" t="s">
        <v>243</v>
      </c>
      <c r="G15" s="38" t="s">
        <v>255</v>
      </c>
      <c r="H15" s="38"/>
      <c r="I15" s="38"/>
      <c r="J15" s="39"/>
      <c r="K15" s="40"/>
      <c r="L15" s="268">
        <v>2013994.28</v>
      </c>
      <c r="M15" s="268">
        <v>2013994.28</v>
      </c>
      <c r="N15" s="268">
        <v>0</v>
      </c>
      <c r="O15" s="226">
        <v>0</v>
      </c>
      <c r="Q15" s="297">
        <f>+L15-'SP ministeriale comparato'!K14</f>
        <v>0</v>
      </c>
      <c r="R15" s="297">
        <f>+M15-'SP ministeriale comparato'!L14</f>
        <v>0</v>
      </c>
      <c r="S15" s="297">
        <f>+N15-'SP ministeriale comparato'!M14</f>
        <v>0</v>
      </c>
      <c r="T15" s="297">
        <f>+O15-'SP ministeriale comparato'!N14</f>
        <v>0</v>
      </c>
      <c r="U15" s="297">
        <f>+P15-'SP ministeriale comparato'!O14</f>
        <v>0</v>
      </c>
      <c r="V15" s="297">
        <f>+Q15-'SP ministeriale comparato'!P14</f>
        <v>0</v>
      </c>
    </row>
    <row r="16" spans="3:22" ht="15" customHeight="1" x14ac:dyDescent="0.25">
      <c r="C16" s="106"/>
      <c r="D16" s="42"/>
      <c r="E16" s="49"/>
      <c r="F16" s="43"/>
      <c r="G16" s="286" t="s">
        <v>256</v>
      </c>
      <c r="H16" s="286" t="s">
        <v>257</v>
      </c>
      <c r="I16" s="278"/>
      <c r="J16" s="50"/>
      <c r="K16" s="51"/>
      <c r="L16" s="268">
        <v>23708.51</v>
      </c>
      <c r="M16" s="268">
        <v>23708.51</v>
      </c>
      <c r="N16" s="188">
        <v>0</v>
      </c>
      <c r="O16" s="227">
        <v>0</v>
      </c>
      <c r="Q16" s="297">
        <f>+L16-'SP ministeriale comparato'!K15</f>
        <v>0</v>
      </c>
      <c r="R16" s="297">
        <f>+M16-'SP ministeriale comparato'!L15</f>
        <v>0</v>
      </c>
      <c r="S16" s="297">
        <f>+N16-'SP ministeriale comparato'!M15</f>
        <v>0</v>
      </c>
      <c r="T16" s="297">
        <f>+O16-'SP ministeriale comparato'!N15</f>
        <v>0</v>
      </c>
      <c r="U16" s="297">
        <f>+P16-'SP ministeriale comparato'!O15</f>
        <v>0</v>
      </c>
      <c r="V16" s="297">
        <f>+Q16-'SP ministeriale comparato'!P15</f>
        <v>0</v>
      </c>
    </row>
    <row r="17" spans="3:22" ht="15" customHeight="1" x14ac:dyDescent="0.25">
      <c r="C17" s="106"/>
      <c r="D17" s="35"/>
      <c r="E17" s="36"/>
      <c r="F17" s="37"/>
      <c r="G17" s="52" t="s">
        <v>258</v>
      </c>
      <c r="H17" s="52" t="s">
        <v>259</v>
      </c>
      <c r="I17" s="38"/>
      <c r="J17" s="53"/>
      <c r="K17" s="54"/>
      <c r="L17" s="268">
        <v>1990285.77</v>
      </c>
      <c r="M17" s="268">
        <v>1990285.77</v>
      </c>
      <c r="N17" s="188">
        <v>0</v>
      </c>
      <c r="O17" s="227">
        <v>0</v>
      </c>
      <c r="Q17" s="297">
        <f>+L17-'SP ministeriale comparato'!K16</f>
        <v>0</v>
      </c>
      <c r="R17" s="297">
        <f>+M17-'SP ministeriale comparato'!L16</f>
        <v>0</v>
      </c>
      <c r="S17" s="297">
        <f>+N17-'SP ministeriale comparato'!M16</f>
        <v>0</v>
      </c>
      <c r="T17" s="297">
        <f>+O17-'SP ministeriale comparato'!N16</f>
        <v>0</v>
      </c>
      <c r="U17" s="297">
        <f>+P17-'SP ministeriale comparato'!O16</f>
        <v>0</v>
      </c>
      <c r="V17" s="297">
        <f>+Q17-'SP ministeriale comparato'!P16</f>
        <v>0</v>
      </c>
    </row>
    <row r="18" spans="3:22" ht="15" customHeight="1" x14ac:dyDescent="0.25">
      <c r="C18" s="106"/>
      <c r="D18" s="42"/>
      <c r="E18" s="49"/>
      <c r="F18" s="43" t="s">
        <v>245</v>
      </c>
      <c r="G18" s="278" t="s">
        <v>260</v>
      </c>
      <c r="H18" s="278"/>
      <c r="I18" s="278"/>
      <c r="J18" s="44"/>
      <c r="K18" s="45"/>
      <c r="L18" s="268">
        <v>132555387.56999999</v>
      </c>
      <c r="M18" s="268">
        <v>136385252.66999999</v>
      </c>
      <c r="N18" s="268">
        <v>-3829865.1</v>
      </c>
      <c r="O18" s="226">
        <v>-2.8000000000000001E-2</v>
      </c>
      <c r="Q18" s="297">
        <f>+L18-'SP ministeriale comparato'!K17</f>
        <v>0</v>
      </c>
      <c r="R18" s="297">
        <f>+M18-'SP ministeriale comparato'!L17</f>
        <v>0</v>
      </c>
      <c r="S18" s="297">
        <f>+N18-'SP ministeriale comparato'!M17</f>
        <v>0</v>
      </c>
      <c r="T18" s="297">
        <f>+O18-'SP ministeriale comparato'!N17</f>
        <v>0</v>
      </c>
      <c r="U18" s="297">
        <f>+P18-'SP ministeriale comparato'!O17</f>
        <v>0</v>
      </c>
      <c r="V18" s="297">
        <f>+Q18-'SP ministeriale comparato'!P17</f>
        <v>0</v>
      </c>
    </row>
    <row r="19" spans="3:22" ht="15" customHeight="1" x14ac:dyDescent="0.25">
      <c r="C19" s="177"/>
      <c r="D19" s="55"/>
      <c r="E19" s="56"/>
      <c r="F19" s="57"/>
      <c r="G19" s="52" t="s">
        <v>256</v>
      </c>
      <c r="H19" s="52" t="s">
        <v>261</v>
      </c>
      <c r="I19" s="52"/>
      <c r="J19" s="53"/>
      <c r="K19" s="54"/>
      <c r="L19" s="268">
        <v>459041.79</v>
      </c>
      <c r="M19" s="268">
        <v>463076.5</v>
      </c>
      <c r="N19" s="188">
        <v>-4034.71</v>
      </c>
      <c r="O19" s="227">
        <v>-8.9999999999999993E-3</v>
      </c>
      <c r="Q19" s="297">
        <f>+L19-'SP ministeriale comparato'!K18</f>
        <v>0</v>
      </c>
      <c r="R19" s="297">
        <f>+M19-'SP ministeriale comparato'!L18</f>
        <v>0</v>
      </c>
      <c r="S19" s="297">
        <f>+N19-'SP ministeriale comparato'!M18</f>
        <v>0</v>
      </c>
      <c r="T19" s="297">
        <f>+O19-'SP ministeriale comparato'!N18</f>
        <v>0</v>
      </c>
      <c r="U19" s="297">
        <f>+P19-'SP ministeriale comparato'!O18</f>
        <v>0</v>
      </c>
      <c r="V19" s="297">
        <f>+Q19-'SP ministeriale comparato'!P18</f>
        <v>0</v>
      </c>
    </row>
    <row r="20" spans="3:22" ht="15" customHeight="1" x14ac:dyDescent="0.25">
      <c r="C20" s="177"/>
      <c r="D20" s="58"/>
      <c r="E20" s="59"/>
      <c r="F20" s="60"/>
      <c r="G20" s="286" t="s">
        <v>258</v>
      </c>
      <c r="H20" s="286" t="s">
        <v>262</v>
      </c>
      <c r="I20" s="286"/>
      <c r="J20" s="50"/>
      <c r="K20" s="51"/>
      <c r="L20" s="268">
        <v>132096345.78</v>
      </c>
      <c r="M20" s="268">
        <v>135922176.16999999</v>
      </c>
      <c r="N20" s="188">
        <v>-3825830.39</v>
      </c>
      <c r="O20" s="227">
        <v>-2.8000000000000001E-2</v>
      </c>
      <c r="Q20" s="297">
        <f>+L20-'SP ministeriale comparato'!K19</f>
        <v>0</v>
      </c>
      <c r="R20" s="297">
        <f>+M20-'SP ministeriale comparato'!L19</f>
        <v>0</v>
      </c>
      <c r="S20" s="297">
        <f>+N20-'SP ministeriale comparato'!M19</f>
        <v>0</v>
      </c>
      <c r="T20" s="297">
        <f>+O20-'SP ministeriale comparato'!N19</f>
        <v>0</v>
      </c>
      <c r="U20" s="297">
        <f>+P20-'SP ministeriale comparato'!O19</f>
        <v>0</v>
      </c>
      <c r="V20" s="297">
        <f>+Q20-'SP ministeriale comparato'!P19</f>
        <v>0</v>
      </c>
    </row>
    <row r="21" spans="3:22" ht="15" customHeight="1" x14ac:dyDescent="0.25">
      <c r="C21" s="118"/>
      <c r="D21" s="35"/>
      <c r="E21" s="36"/>
      <c r="F21" s="37" t="s">
        <v>247</v>
      </c>
      <c r="G21" s="38" t="s">
        <v>263</v>
      </c>
      <c r="H21" s="38"/>
      <c r="I21" s="38"/>
      <c r="J21" s="39"/>
      <c r="K21" s="40"/>
      <c r="L21" s="268">
        <v>707094.49</v>
      </c>
      <c r="M21" s="268">
        <v>856453.24</v>
      </c>
      <c r="N21" s="268">
        <v>-149358.75</v>
      </c>
      <c r="O21" s="226">
        <v>-0.17399999999999999</v>
      </c>
      <c r="Q21" s="297">
        <f>+L21-'SP ministeriale comparato'!K20</f>
        <v>0</v>
      </c>
      <c r="R21" s="297">
        <f>+M21-'SP ministeriale comparato'!L20</f>
        <v>0</v>
      </c>
      <c r="S21" s="297">
        <f>+N21-'SP ministeriale comparato'!M20</f>
        <v>0</v>
      </c>
      <c r="T21" s="297">
        <f>+O21-'SP ministeriale comparato'!N20</f>
        <v>0</v>
      </c>
      <c r="U21" s="297">
        <f>+P21-'SP ministeriale comparato'!O20</f>
        <v>0</v>
      </c>
      <c r="V21" s="297">
        <f>+Q21-'SP ministeriale comparato'!P20</f>
        <v>0</v>
      </c>
    </row>
    <row r="22" spans="3:22" ht="15" customHeight="1" x14ac:dyDescent="0.25">
      <c r="C22" s="118"/>
      <c r="D22" s="42"/>
      <c r="E22" s="49"/>
      <c r="F22" s="43" t="s">
        <v>249</v>
      </c>
      <c r="G22" s="278" t="s">
        <v>264</v>
      </c>
      <c r="H22" s="278"/>
      <c r="I22" s="278"/>
      <c r="J22" s="44"/>
      <c r="K22" s="45"/>
      <c r="L22" s="268">
        <v>14219290.76</v>
      </c>
      <c r="M22" s="268">
        <v>15784222.220000001</v>
      </c>
      <c r="N22" s="268">
        <v>-1564931.46</v>
      </c>
      <c r="O22" s="226">
        <v>-9.9000000000000005E-2</v>
      </c>
      <c r="Q22" s="297">
        <f>+L22-'SP ministeriale comparato'!K21</f>
        <v>0</v>
      </c>
      <c r="R22" s="297">
        <f>+M22-'SP ministeriale comparato'!L21</f>
        <v>0</v>
      </c>
      <c r="S22" s="297">
        <f>+N22-'SP ministeriale comparato'!M21</f>
        <v>0</v>
      </c>
      <c r="T22" s="297">
        <f>+O22-'SP ministeriale comparato'!N21</f>
        <v>0</v>
      </c>
      <c r="U22" s="297">
        <f>+P22-'SP ministeriale comparato'!O21</f>
        <v>0</v>
      </c>
      <c r="V22" s="297">
        <f>+Q22-'SP ministeriale comparato'!P21</f>
        <v>0</v>
      </c>
    </row>
    <row r="23" spans="3:22" ht="15" customHeight="1" x14ac:dyDescent="0.25">
      <c r="C23" s="118"/>
      <c r="D23" s="35"/>
      <c r="E23" s="36"/>
      <c r="F23" s="37" t="s">
        <v>251</v>
      </c>
      <c r="G23" s="38" t="s">
        <v>265</v>
      </c>
      <c r="H23" s="38"/>
      <c r="I23" s="38"/>
      <c r="J23" s="39"/>
      <c r="K23" s="40"/>
      <c r="L23" s="268">
        <v>2647781.09</v>
      </c>
      <c r="M23" s="268">
        <v>2642956.2999999998</v>
      </c>
      <c r="N23" s="268">
        <v>4824.79</v>
      </c>
      <c r="O23" s="226">
        <v>2E-3</v>
      </c>
      <c r="Q23" s="297">
        <f>+L23-'SP ministeriale comparato'!K22</f>
        <v>0</v>
      </c>
      <c r="R23" s="297">
        <f>+M23-'SP ministeriale comparato'!L22</f>
        <v>0</v>
      </c>
      <c r="S23" s="297">
        <f>+N23-'SP ministeriale comparato'!M22</f>
        <v>0</v>
      </c>
      <c r="T23" s="297">
        <f>+O23-'SP ministeriale comparato'!N22</f>
        <v>0</v>
      </c>
      <c r="U23" s="297">
        <f>+P23-'SP ministeriale comparato'!O22</f>
        <v>0</v>
      </c>
      <c r="V23" s="297">
        <f>+Q23-'SP ministeriale comparato'!P22</f>
        <v>0</v>
      </c>
    </row>
    <row r="24" spans="3:22" ht="15" customHeight="1" x14ac:dyDescent="0.25">
      <c r="C24" s="118"/>
      <c r="D24" s="42"/>
      <c r="E24" s="49"/>
      <c r="F24" s="43" t="s">
        <v>266</v>
      </c>
      <c r="G24" s="278" t="s">
        <v>267</v>
      </c>
      <c r="H24" s="278"/>
      <c r="I24" s="278"/>
      <c r="J24" s="44"/>
      <c r="K24" s="45"/>
      <c r="L24" s="268">
        <v>398258.69</v>
      </c>
      <c r="M24" s="268">
        <v>485678.95</v>
      </c>
      <c r="N24" s="268">
        <v>-87420.26</v>
      </c>
      <c r="O24" s="226">
        <v>-0.18</v>
      </c>
      <c r="Q24" s="297">
        <f>+L24-'SP ministeriale comparato'!K23</f>
        <v>0</v>
      </c>
      <c r="R24" s="297">
        <f>+M24-'SP ministeriale comparato'!L23</f>
        <v>0</v>
      </c>
      <c r="S24" s="297">
        <f>+N24-'SP ministeriale comparato'!M23</f>
        <v>0</v>
      </c>
      <c r="T24" s="297">
        <f>+O24-'SP ministeriale comparato'!N23</f>
        <v>0</v>
      </c>
      <c r="U24" s="297">
        <f>+P24-'SP ministeriale comparato'!O23</f>
        <v>0</v>
      </c>
      <c r="V24" s="297">
        <f>+Q24-'SP ministeriale comparato'!P23</f>
        <v>0</v>
      </c>
    </row>
    <row r="25" spans="3:22" ht="15" customHeight="1" x14ac:dyDescent="0.25">
      <c r="C25" s="118"/>
      <c r="D25" s="35"/>
      <c r="E25" s="36"/>
      <c r="F25" s="37" t="s">
        <v>268</v>
      </c>
      <c r="G25" s="38" t="s">
        <v>269</v>
      </c>
      <c r="H25" s="38"/>
      <c r="I25" s="38"/>
      <c r="J25" s="39"/>
      <c r="K25" s="40"/>
      <c r="L25" s="268">
        <v>1520300</v>
      </c>
      <c r="M25" s="268">
        <v>1519800</v>
      </c>
      <c r="N25" s="268">
        <v>500</v>
      </c>
      <c r="O25" s="226">
        <v>0</v>
      </c>
      <c r="Q25" s="297">
        <f>+L25-'SP ministeriale comparato'!K24</f>
        <v>0</v>
      </c>
      <c r="R25" s="297">
        <f>+M25-'SP ministeriale comparato'!L24</f>
        <v>0</v>
      </c>
      <c r="S25" s="297">
        <f>+N25-'SP ministeriale comparato'!M24</f>
        <v>0</v>
      </c>
      <c r="T25" s="297">
        <f>+O25-'SP ministeriale comparato'!N24</f>
        <v>0</v>
      </c>
      <c r="U25" s="297">
        <f>+P25-'SP ministeriale comparato'!O24</f>
        <v>0</v>
      </c>
      <c r="V25" s="297">
        <f>+Q25-'SP ministeriale comparato'!P24</f>
        <v>0</v>
      </c>
    </row>
    <row r="26" spans="3:22" ht="15" customHeight="1" x14ac:dyDescent="0.25">
      <c r="C26" s="118"/>
      <c r="D26" s="42"/>
      <c r="E26" s="42"/>
      <c r="F26" s="43" t="s">
        <v>270</v>
      </c>
      <c r="G26" s="278" t="s">
        <v>271</v>
      </c>
      <c r="H26" s="278"/>
      <c r="I26" s="278"/>
      <c r="J26" s="44"/>
      <c r="K26" s="45"/>
      <c r="L26" s="268">
        <v>1553184.98</v>
      </c>
      <c r="M26" s="268">
        <v>1566216.93</v>
      </c>
      <c r="N26" s="268">
        <v>-13031.95</v>
      </c>
      <c r="O26" s="226">
        <v>-8.0000000000000002E-3</v>
      </c>
      <c r="Q26" s="297">
        <f>+L26-'SP ministeriale comparato'!K25</f>
        <v>0</v>
      </c>
      <c r="R26" s="297">
        <f>+M26-'SP ministeriale comparato'!L25</f>
        <v>0</v>
      </c>
      <c r="S26" s="297">
        <f>+N26-'SP ministeriale comparato'!M25</f>
        <v>0</v>
      </c>
      <c r="T26" s="297">
        <f>+O26-'SP ministeriale comparato'!N25</f>
        <v>0</v>
      </c>
      <c r="U26" s="297">
        <f>+P26-'SP ministeriale comparato'!O25</f>
        <v>0</v>
      </c>
      <c r="V26" s="297">
        <f>+Q26-'SP ministeriale comparato'!P25</f>
        <v>0</v>
      </c>
    </row>
    <row r="27" spans="3:22" ht="15" customHeight="1" thickBot="1" x14ac:dyDescent="0.3">
      <c r="C27" s="118"/>
      <c r="D27" s="35"/>
      <c r="E27" s="35"/>
      <c r="F27" s="37" t="s">
        <v>272</v>
      </c>
      <c r="G27" s="61" t="s">
        <v>273</v>
      </c>
      <c r="H27" s="61"/>
      <c r="I27" s="61"/>
      <c r="J27" s="62"/>
      <c r="K27" s="63"/>
      <c r="L27" s="268">
        <v>4441497.3899999997</v>
      </c>
      <c r="M27" s="268">
        <v>1870465.11</v>
      </c>
      <c r="N27" s="269">
        <v>2571032.2799999998</v>
      </c>
      <c r="O27" s="272">
        <v>1.375</v>
      </c>
      <c r="Q27" s="297">
        <f>+L27-'SP ministeriale comparato'!K26</f>
        <v>0</v>
      </c>
      <c r="R27" s="297">
        <f>+M27-'SP ministeriale comparato'!L26</f>
        <v>0</v>
      </c>
      <c r="S27" s="297">
        <f>+N27-'SP ministeriale comparato'!M26</f>
        <v>0</v>
      </c>
      <c r="T27" s="297">
        <f>+O27-'SP ministeriale comparato'!N26</f>
        <v>0</v>
      </c>
      <c r="U27" s="297">
        <f>+P27-'SP ministeriale comparato'!O26</f>
        <v>0</v>
      </c>
      <c r="V27" s="297">
        <f>+Q27-'SP ministeriale comparato'!P26</f>
        <v>0</v>
      </c>
    </row>
    <row r="28" spans="3:22" ht="15" customHeight="1" thickBot="1" x14ac:dyDescent="0.3">
      <c r="C28" s="118"/>
      <c r="D28" s="42"/>
      <c r="E28" s="42"/>
      <c r="F28" s="43"/>
      <c r="G28" s="64"/>
      <c r="H28" s="64"/>
      <c r="I28" s="64"/>
      <c r="J28" s="65" t="s">
        <v>274</v>
      </c>
      <c r="K28" s="66" t="s">
        <v>275</v>
      </c>
      <c r="L28" s="190"/>
      <c r="M28" s="190"/>
      <c r="N28" s="191"/>
      <c r="O28" s="229"/>
      <c r="Q28" s="297">
        <f>+L28-'SP ministeriale comparato'!K27</f>
        <v>0</v>
      </c>
      <c r="R28" s="297">
        <f>+M28-'SP ministeriale comparato'!L27</f>
        <v>0</v>
      </c>
      <c r="S28" s="297">
        <f>+N28-'SP ministeriale comparato'!M27</f>
        <v>0</v>
      </c>
      <c r="T28" s="297">
        <f>+O28-'SP ministeriale comparato'!N27</f>
        <v>0</v>
      </c>
      <c r="U28" s="297">
        <f>+P28-'SP ministeriale comparato'!O27</f>
        <v>0</v>
      </c>
      <c r="V28" s="297">
        <f>+Q28-'SP ministeriale comparato'!P27</f>
        <v>0</v>
      </c>
    </row>
    <row r="29" spans="3:22" ht="15" customHeight="1" x14ac:dyDescent="0.25">
      <c r="C29" s="130"/>
      <c r="D29" s="33" t="s">
        <v>276</v>
      </c>
      <c r="E29" s="333" t="s">
        <v>705</v>
      </c>
      <c r="F29" s="333"/>
      <c r="G29" s="333"/>
      <c r="H29" s="333"/>
      <c r="I29" s="333"/>
      <c r="J29" s="217">
        <v>0</v>
      </c>
      <c r="K29" s="217">
        <v>0</v>
      </c>
      <c r="L29" s="186">
        <v>29100</v>
      </c>
      <c r="M29" s="186">
        <v>29100</v>
      </c>
      <c r="N29" s="290">
        <v>0</v>
      </c>
      <c r="O29" s="292">
        <v>0</v>
      </c>
      <c r="Q29" s="297">
        <f>+L29-'SP ministeriale comparato'!K28</f>
        <v>0</v>
      </c>
      <c r="R29" s="297">
        <f>+M29-'SP ministeriale comparato'!L28</f>
        <v>0</v>
      </c>
      <c r="S29" s="297">
        <f>+N29-'SP ministeriale comparato'!M28</f>
        <v>0</v>
      </c>
      <c r="T29" s="297">
        <f>+O29-'SP ministeriale comparato'!N28</f>
        <v>0</v>
      </c>
      <c r="U29" s="297">
        <f>+P29-'SP ministeriale comparato'!O28</f>
        <v>0</v>
      </c>
      <c r="V29" s="297">
        <f>+Q29-'SP ministeriale comparato'!P28</f>
        <v>0</v>
      </c>
    </row>
    <row r="30" spans="3:22" ht="15" customHeight="1" x14ac:dyDescent="0.25">
      <c r="C30" s="118"/>
      <c r="D30" s="42"/>
      <c r="E30" s="42"/>
      <c r="F30" s="43" t="s">
        <v>243</v>
      </c>
      <c r="G30" s="64" t="s">
        <v>277</v>
      </c>
      <c r="H30" s="64"/>
      <c r="I30" s="64"/>
      <c r="J30" s="215">
        <v>0</v>
      </c>
      <c r="K30" s="215">
        <v>0</v>
      </c>
      <c r="L30" s="268">
        <v>0</v>
      </c>
      <c r="M30" s="268">
        <v>0</v>
      </c>
      <c r="N30" s="268">
        <v>0</v>
      </c>
      <c r="O30" s="226" t="s">
        <v>704</v>
      </c>
      <c r="Q30" s="297">
        <f>+L30-'SP ministeriale comparato'!K29</f>
        <v>0</v>
      </c>
      <c r="R30" s="297">
        <f>+M30-'SP ministeriale comparato'!L29</f>
        <v>0</v>
      </c>
      <c r="S30" s="297">
        <f>+N30-'SP ministeriale comparato'!M29</f>
        <v>0</v>
      </c>
      <c r="T30" s="297" t="e">
        <f>+O30-'SP ministeriale comparato'!N29</f>
        <v>#VALUE!</v>
      </c>
      <c r="U30" s="297">
        <f>+P30-'SP ministeriale comparato'!O29</f>
        <v>0</v>
      </c>
      <c r="V30" s="297">
        <f>+Q30-'SP ministeriale comparato'!P29</f>
        <v>0</v>
      </c>
    </row>
    <row r="31" spans="3:22" ht="15" customHeight="1" x14ac:dyDescent="0.25">
      <c r="C31" s="106"/>
      <c r="D31" s="35"/>
      <c r="E31" s="36"/>
      <c r="F31" s="37"/>
      <c r="G31" s="52" t="s">
        <v>256</v>
      </c>
      <c r="H31" s="52" t="s">
        <v>278</v>
      </c>
      <c r="I31" s="38"/>
      <c r="J31" s="218">
        <v>0</v>
      </c>
      <c r="K31" s="218">
        <v>0</v>
      </c>
      <c r="L31" s="268">
        <v>0</v>
      </c>
      <c r="M31" s="268">
        <v>0</v>
      </c>
      <c r="N31" s="188">
        <v>0</v>
      </c>
      <c r="O31" s="227" t="s">
        <v>704</v>
      </c>
      <c r="Q31" s="297">
        <f>+L31-'SP ministeriale comparato'!K30</f>
        <v>0</v>
      </c>
      <c r="R31" s="297">
        <f>+M31-'SP ministeriale comparato'!L30</f>
        <v>0</v>
      </c>
      <c r="S31" s="297">
        <f>+N31-'SP ministeriale comparato'!M30</f>
        <v>0</v>
      </c>
      <c r="T31" s="297" t="e">
        <f>+O31-'SP ministeriale comparato'!N30</f>
        <v>#VALUE!</v>
      </c>
      <c r="U31" s="297">
        <f>+P31-'SP ministeriale comparato'!O30</f>
        <v>0</v>
      </c>
      <c r="V31" s="297">
        <f>+Q31-'SP ministeriale comparato'!P30</f>
        <v>0</v>
      </c>
    </row>
    <row r="32" spans="3:22" ht="15" customHeight="1" x14ac:dyDescent="0.25">
      <c r="C32" s="106"/>
      <c r="D32" s="42"/>
      <c r="E32" s="49"/>
      <c r="F32" s="43"/>
      <c r="G32" s="286" t="s">
        <v>258</v>
      </c>
      <c r="H32" s="286" t="s">
        <v>279</v>
      </c>
      <c r="I32" s="278"/>
      <c r="J32" s="218">
        <v>0</v>
      </c>
      <c r="K32" s="218">
        <v>0</v>
      </c>
      <c r="L32" s="268">
        <v>0</v>
      </c>
      <c r="M32" s="268">
        <v>0</v>
      </c>
      <c r="N32" s="188">
        <v>0</v>
      </c>
      <c r="O32" s="227" t="s">
        <v>704</v>
      </c>
      <c r="Q32" s="297">
        <f>+L32-'SP ministeriale comparato'!K31</f>
        <v>0</v>
      </c>
      <c r="R32" s="297">
        <f>+M32-'SP ministeriale comparato'!L31</f>
        <v>0</v>
      </c>
      <c r="S32" s="297">
        <f>+N32-'SP ministeriale comparato'!M31</f>
        <v>0</v>
      </c>
      <c r="T32" s="297" t="e">
        <f>+O32-'SP ministeriale comparato'!N31</f>
        <v>#VALUE!</v>
      </c>
      <c r="U32" s="297">
        <f>+P32-'SP ministeriale comparato'!O31</f>
        <v>0</v>
      </c>
      <c r="V32" s="297">
        <f>+Q32-'SP ministeriale comparato'!P31</f>
        <v>0</v>
      </c>
    </row>
    <row r="33" spans="3:22" ht="15" customHeight="1" x14ac:dyDescent="0.25">
      <c r="C33" s="106"/>
      <c r="D33" s="35"/>
      <c r="E33" s="36"/>
      <c r="F33" s="37"/>
      <c r="G33" s="52" t="s">
        <v>280</v>
      </c>
      <c r="H33" s="52" t="s">
        <v>281</v>
      </c>
      <c r="I33" s="38"/>
      <c r="J33" s="218">
        <v>0</v>
      </c>
      <c r="K33" s="218">
        <v>0</v>
      </c>
      <c r="L33" s="268">
        <v>0</v>
      </c>
      <c r="M33" s="268">
        <v>0</v>
      </c>
      <c r="N33" s="188">
        <v>0</v>
      </c>
      <c r="O33" s="227" t="s">
        <v>704</v>
      </c>
      <c r="Q33" s="297">
        <f>+L33-'SP ministeriale comparato'!K32</f>
        <v>0</v>
      </c>
      <c r="R33" s="297">
        <f>+M33-'SP ministeriale comparato'!L32</f>
        <v>0</v>
      </c>
      <c r="S33" s="297">
        <f>+N33-'SP ministeriale comparato'!M32</f>
        <v>0</v>
      </c>
      <c r="T33" s="297" t="e">
        <f>+O33-'SP ministeriale comparato'!N32</f>
        <v>#VALUE!</v>
      </c>
      <c r="U33" s="297">
        <f>+P33-'SP ministeriale comparato'!O32</f>
        <v>0</v>
      </c>
      <c r="V33" s="297">
        <f>+Q33-'SP ministeriale comparato'!P32</f>
        <v>0</v>
      </c>
    </row>
    <row r="34" spans="3:22" ht="15" customHeight="1" x14ac:dyDescent="0.25">
      <c r="C34" s="106"/>
      <c r="D34" s="42"/>
      <c r="E34" s="49"/>
      <c r="F34" s="286"/>
      <c r="G34" s="286" t="s">
        <v>282</v>
      </c>
      <c r="H34" s="286" t="s">
        <v>283</v>
      </c>
      <c r="I34" s="278"/>
      <c r="J34" s="218">
        <v>0</v>
      </c>
      <c r="K34" s="218">
        <v>0</v>
      </c>
      <c r="L34" s="268">
        <v>0</v>
      </c>
      <c r="M34" s="268">
        <v>0</v>
      </c>
      <c r="N34" s="188">
        <v>0</v>
      </c>
      <c r="O34" s="227" t="s">
        <v>704</v>
      </c>
      <c r="Q34" s="297">
        <f>+L34-'SP ministeriale comparato'!K33</f>
        <v>0</v>
      </c>
      <c r="R34" s="297">
        <f>+M34-'SP ministeriale comparato'!L33</f>
        <v>0</v>
      </c>
      <c r="S34" s="297">
        <f>+N34-'SP ministeriale comparato'!M33</f>
        <v>0</v>
      </c>
      <c r="T34" s="297" t="e">
        <f>+O34-'SP ministeriale comparato'!N33</f>
        <v>#VALUE!</v>
      </c>
      <c r="U34" s="297">
        <f>+P34-'SP ministeriale comparato'!O33</f>
        <v>0</v>
      </c>
      <c r="V34" s="297">
        <f>+Q34-'SP ministeriale comparato'!P33</f>
        <v>0</v>
      </c>
    </row>
    <row r="35" spans="3:22" ht="15" customHeight="1" x14ac:dyDescent="0.25">
      <c r="C35" s="106"/>
      <c r="D35" s="67"/>
      <c r="E35" s="68"/>
      <c r="F35" s="69" t="s">
        <v>245</v>
      </c>
      <c r="G35" s="70" t="s">
        <v>284</v>
      </c>
      <c r="H35" s="285"/>
      <c r="I35" s="71"/>
      <c r="J35" s="219">
        <v>0</v>
      </c>
      <c r="K35" s="219">
        <v>0</v>
      </c>
      <c r="L35" s="268">
        <v>29100</v>
      </c>
      <c r="M35" s="268">
        <v>29100</v>
      </c>
      <c r="N35" s="188">
        <v>0</v>
      </c>
      <c r="O35" s="227">
        <v>0</v>
      </c>
      <c r="Q35" s="297">
        <f>+L35-'SP ministeriale comparato'!K34</f>
        <v>0</v>
      </c>
      <c r="R35" s="297">
        <f>+M35-'SP ministeriale comparato'!L34</f>
        <v>0</v>
      </c>
      <c r="S35" s="297">
        <f>+N35-'SP ministeriale comparato'!M34</f>
        <v>0</v>
      </c>
      <c r="T35" s="297">
        <f>+O35-'SP ministeriale comparato'!N34</f>
        <v>0</v>
      </c>
      <c r="U35" s="297">
        <f>+P35-'SP ministeriale comparato'!O34</f>
        <v>0</v>
      </c>
      <c r="V35" s="297">
        <f>+Q35-'SP ministeriale comparato'!P34</f>
        <v>0</v>
      </c>
    </row>
    <row r="36" spans="3:22" ht="15" customHeight="1" x14ac:dyDescent="0.25">
      <c r="C36" s="106"/>
      <c r="D36" s="35"/>
      <c r="E36" s="36"/>
      <c r="F36" s="37"/>
      <c r="G36" s="52" t="s">
        <v>256</v>
      </c>
      <c r="H36" s="52" t="s">
        <v>285</v>
      </c>
      <c r="I36" s="38"/>
      <c r="J36" s="218">
        <v>0</v>
      </c>
      <c r="K36" s="218">
        <v>0</v>
      </c>
      <c r="L36" s="268">
        <v>29100</v>
      </c>
      <c r="M36" s="268">
        <v>29100</v>
      </c>
      <c r="N36" s="188">
        <v>0</v>
      </c>
      <c r="O36" s="227">
        <v>0</v>
      </c>
      <c r="Q36" s="297">
        <f>+L36-'SP ministeriale comparato'!K35</f>
        <v>0</v>
      </c>
      <c r="R36" s="297">
        <f>+M36-'SP ministeriale comparato'!L35</f>
        <v>0</v>
      </c>
      <c r="S36" s="297">
        <f>+N36-'SP ministeriale comparato'!M35</f>
        <v>0</v>
      </c>
      <c r="T36" s="297">
        <f>+O36-'SP ministeriale comparato'!N35</f>
        <v>0</v>
      </c>
      <c r="U36" s="297">
        <f>+P36-'SP ministeriale comparato'!O35</f>
        <v>0</v>
      </c>
      <c r="V36" s="297">
        <f>+Q36-'SP ministeriale comparato'!P35</f>
        <v>0</v>
      </c>
    </row>
    <row r="37" spans="3:22" ht="15" customHeight="1" thickBot="1" x14ac:dyDescent="0.3">
      <c r="C37" s="106"/>
      <c r="D37" s="42"/>
      <c r="E37" s="49"/>
      <c r="F37" s="43"/>
      <c r="G37" s="286" t="s">
        <v>258</v>
      </c>
      <c r="H37" s="286" t="s">
        <v>286</v>
      </c>
      <c r="I37" s="71"/>
      <c r="J37" s="266">
        <v>0</v>
      </c>
      <c r="K37" s="266">
        <v>0</v>
      </c>
      <c r="L37" s="268">
        <v>0</v>
      </c>
      <c r="M37" s="268">
        <v>0</v>
      </c>
      <c r="N37" s="282">
        <v>0</v>
      </c>
      <c r="O37" s="283" t="s">
        <v>704</v>
      </c>
      <c r="Q37" s="297">
        <f>+L37-'SP ministeriale comparato'!K36</f>
        <v>0</v>
      </c>
      <c r="R37" s="297">
        <f>+M37-'SP ministeriale comparato'!L36</f>
        <v>0</v>
      </c>
      <c r="S37" s="297">
        <f>+N37-'SP ministeriale comparato'!M36</f>
        <v>0</v>
      </c>
      <c r="T37" s="297" t="e">
        <f>+O37-'SP ministeriale comparato'!N36</f>
        <v>#VALUE!</v>
      </c>
      <c r="U37" s="297">
        <f>+P37-'SP ministeriale comparato'!O36</f>
        <v>0</v>
      </c>
      <c r="V37" s="297">
        <f>+Q37-'SP ministeriale comparato'!P36</f>
        <v>0</v>
      </c>
    </row>
    <row r="38" spans="3:22" ht="15" customHeight="1" x14ac:dyDescent="0.25">
      <c r="C38" s="117"/>
      <c r="D38" s="72" t="s">
        <v>287</v>
      </c>
      <c r="E38" s="73"/>
      <c r="F38" s="73"/>
      <c r="G38" s="73"/>
      <c r="H38" s="73"/>
      <c r="I38" s="73"/>
      <c r="J38" s="74"/>
      <c r="K38" s="74"/>
      <c r="L38" s="196">
        <v>161098943.47</v>
      </c>
      <c r="M38" s="196">
        <v>163812466.18000001</v>
      </c>
      <c r="N38" s="196">
        <v>-2713522.71</v>
      </c>
      <c r="O38" s="232">
        <v>-1.7000000000000001E-2</v>
      </c>
      <c r="Q38" s="297">
        <f>+L38-'SP ministeriale comparato'!K37</f>
        <v>0</v>
      </c>
      <c r="R38" s="297">
        <f>+M38-'SP ministeriale comparato'!L37</f>
        <v>0</v>
      </c>
      <c r="S38" s="297">
        <f>+N38-'SP ministeriale comparato'!M37</f>
        <v>0</v>
      </c>
      <c r="T38" s="297">
        <f>+O38-'SP ministeriale comparato'!N37</f>
        <v>0</v>
      </c>
      <c r="U38" s="297">
        <f>+P38-'SP ministeriale comparato'!O37</f>
        <v>0</v>
      </c>
      <c r="V38" s="297">
        <f>+Q38-'SP ministeriale comparato'!P37</f>
        <v>0</v>
      </c>
    </row>
    <row r="39" spans="3:22" ht="15" customHeight="1" x14ac:dyDescent="0.25">
      <c r="C39" s="118"/>
      <c r="D39" s="75"/>
      <c r="E39" s="278"/>
      <c r="F39" s="278"/>
      <c r="G39" s="278"/>
      <c r="H39" s="278"/>
      <c r="I39" s="278"/>
      <c r="J39" s="44"/>
      <c r="K39" s="63"/>
      <c r="L39" s="281"/>
      <c r="M39" s="271"/>
      <c r="N39" s="271"/>
      <c r="O39" s="274"/>
      <c r="Q39" s="297">
        <f>+L39-'SP ministeriale comparato'!K38</f>
        <v>0</v>
      </c>
      <c r="R39" s="297">
        <f>+M39-'SP ministeriale comparato'!L38</f>
        <v>0</v>
      </c>
      <c r="S39" s="297">
        <f>+N39-'SP ministeriale comparato'!M38</f>
        <v>0</v>
      </c>
      <c r="T39" s="297">
        <f>+O39-'SP ministeriale comparato'!N38</f>
        <v>0</v>
      </c>
      <c r="U39" s="297">
        <f>+P39-'SP ministeriale comparato'!O38</f>
        <v>0</v>
      </c>
      <c r="V39" s="297">
        <f>+Q39-'SP ministeriale comparato'!P38</f>
        <v>0</v>
      </c>
    </row>
    <row r="40" spans="3:22" ht="15" customHeight="1" x14ac:dyDescent="0.25">
      <c r="C40" s="105" t="s">
        <v>288</v>
      </c>
      <c r="D40" s="76" t="s">
        <v>289</v>
      </c>
      <c r="E40" s="77"/>
      <c r="F40" s="77"/>
      <c r="G40" s="77"/>
      <c r="H40" s="77"/>
      <c r="I40" s="77"/>
      <c r="J40" s="31"/>
      <c r="K40" s="32"/>
      <c r="L40" s="186">
        <v>111450560.83</v>
      </c>
      <c r="M40" s="186">
        <v>134629654.12</v>
      </c>
      <c r="N40" s="186">
        <v>-23179093.289999999</v>
      </c>
      <c r="O40" s="225">
        <v>-0.17199999999999999</v>
      </c>
      <c r="Q40" s="297">
        <f>+L40-'SP ministeriale comparato'!K39</f>
        <v>0</v>
      </c>
      <c r="R40" s="297">
        <f>+M40-'SP ministeriale comparato'!L39</f>
        <v>0</v>
      </c>
      <c r="S40" s="297">
        <f>+N40-'SP ministeriale comparato'!M39</f>
        <v>0</v>
      </c>
      <c r="T40" s="297">
        <f>+O40-'SP ministeriale comparato'!N39</f>
        <v>0</v>
      </c>
      <c r="U40" s="297">
        <f>+P40-'SP ministeriale comparato'!O39</f>
        <v>0</v>
      </c>
      <c r="V40" s="297">
        <f>+Q40-'SP ministeriale comparato'!P39</f>
        <v>0</v>
      </c>
    </row>
    <row r="41" spans="3:22" ht="15" customHeight="1" x14ac:dyDescent="0.25">
      <c r="C41" s="130"/>
      <c r="D41" s="33" t="s">
        <v>241</v>
      </c>
      <c r="E41" s="34" t="s">
        <v>290</v>
      </c>
      <c r="F41" s="34"/>
      <c r="G41" s="34"/>
      <c r="H41" s="34"/>
      <c r="I41" s="34"/>
      <c r="J41" s="31"/>
      <c r="K41" s="32"/>
      <c r="L41" s="186">
        <v>10675942.25</v>
      </c>
      <c r="M41" s="186">
        <v>9826494.1600000001</v>
      </c>
      <c r="N41" s="186">
        <v>849448.09</v>
      </c>
      <c r="O41" s="225">
        <v>8.5999999999999993E-2</v>
      </c>
      <c r="Q41" s="297">
        <f>+L41-'SP ministeriale comparato'!K40</f>
        <v>0</v>
      </c>
      <c r="R41" s="297">
        <f>+M41-'SP ministeriale comparato'!L40</f>
        <v>0</v>
      </c>
      <c r="S41" s="297">
        <f>+N41-'SP ministeriale comparato'!M40</f>
        <v>0</v>
      </c>
      <c r="T41" s="297">
        <f>+O41-'SP ministeriale comparato'!N40</f>
        <v>0</v>
      </c>
      <c r="U41" s="297">
        <f>+P41-'SP ministeriale comparato'!O40</f>
        <v>0</v>
      </c>
      <c r="V41" s="297">
        <f>+Q41-'SP ministeriale comparato'!P40</f>
        <v>0</v>
      </c>
    </row>
    <row r="42" spans="3:22" ht="15" customHeight="1" x14ac:dyDescent="0.25">
      <c r="C42" s="106"/>
      <c r="D42" s="35"/>
      <c r="E42" s="36"/>
      <c r="F42" s="37" t="s">
        <v>243</v>
      </c>
      <c r="G42" s="38" t="s">
        <v>291</v>
      </c>
      <c r="H42" s="38"/>
      <c r="I42" s="38"/>
      <c r="J42" s="39"/>
      <c r="K42" s="40"/>
      <c r="L42" s="268">
        <v>10449024.48</v>
      </c>
      <c r="M42" s="268">
        <v>9504193.7200000007</v>
      </c>
      <c r="N42" s="268">
        <v>944830.76</v>
      </c>
      <c r="O42" s="226">
        <v>9.9000000000000005E-2</v>
      </c>
      <c r="Q42" s="297">
        <f>+L42-'SP ministeriale comparato'!K41</f>
        <v>0</v>
      </c>
      <c r="R42" s="297">
        <f>+M42-'SP ministeriale comparato'!L41</f>
        <v>0</v>
      </c>
      <c r="S42" s="297">
        <f>+N42-'SP ministeriale comparato'!M41</f>
        <v>0</v>
      </c>
      <c r="T42" s="297">
        <f>+O42-'SP ministeriale comparato'!N41</f>
        <v>0</v>
      </c>
      <c r="U42" s="297">
        <f>+P42-'SP ministeriale comparato'!O41</f>
        <v>0</v>
      </c>
      <c r="V42" s="297">
        <f>+Q42-'SP ministeriale comparato'!P41</f>
        <v>0</v>
      </c>
    </row>
    <row r="43" spans="3:22" ht="15" customHeight="1" x14ac:dyDescent="0.25">
      <c r="C43" s="106"/>
      <c r="D43" s="42"/>
      <c r="E43" s="49"/>
      <c r="F43" s="43" t="s">
        <v>245</v>
      </c>
      <c r="G43" s="278" t="s">
        <v>292</v>
      </c>
      <c r="H43" s="278"/>
      <c r="I43" s="278"/>
      <c r="J43" s="44"/>
      <c r="K43" s="45"/>
      <c r="L43" s="268">
        <v>226917.77</v>
      </c>
      <c r="M43" s="268">
        <v>322300.44</v>
      </c>
      <c r="N43" s="268">
        <v>-95382.67</v>
      </c>
      <c r="O43" s="226">
        <v>-0.29599999999999999</v>
      </c>
      <c r="Q43" s="297">
        <f>+L43-'SP ministeriale comparato'!K42</f>
        <v>0</v>
      </c>
      <c r="R43" s="297">
        <f>+M43-'SP ministeriale comparato'!L42</f>
        <v>0</v>
      </c>
      <c r="S43" s="297">
        <f>+N43-'SP ministeriale comparato'!M42</f>
        <v>0</v>
      </c>
      <c r="T43" s="297">
        <f>+O43-'SP ministeriale comparato'!N42</f>
        <v>0</v>
      </c>
      <c r="U43" s="297">
        <f>+P43-'SP ministeriale comparato'!O42</f>
        <v>0</v>
      </c>
      <c r="V43" s="297">
        <f>+Q43-'SP ministeriale comparato'!P42</f>
        <v>0</v>
      </c>
    </row>
    <row r="44" spans="3:22" ht="15" customHeight="1" x14ac:dyDescent="0.25">
      <c r="C44" s="106"/>
      <c r="D44" s="35"/>
      <c r="E44" s="36"/>
      <c r="F44" s="37" t="s">
        <v>247</v>
      </c>
      <c r="G44" s="38" t="s">
        <v>293</v>
      </c>
      <c r="H44" s="37"/>
      <c r="I44" s="38"/>
      <c r="J44" s="39"/>
      <c r="K44" s="40"/>
      <c r="L44" s="268">
        <v>0</v>
      </c>
      <c r="M44" s="268">
        <v>0</v>
      </c>
      <c r="N44" s="268">
        <v>0</v>
      </c>
      <c r="O44" s="226" t="s">
        <v>704</v>
      </c>
      <c r="Q44" s="297">
        <f>+L44-'SP ministeriale comparato'!K43</f>
        <v>0</v>
      </c>
      <c r="R44" s="297">
        <f>+M44-'SP ministeriale comparato'!L43</f>
        <v>0</v>
      </c>
      <c r="S44" s="297">
        <f>+N44-'SP ministeriale comparato'!M43</f>
        <v>0</v>
      </c>
      <c r="T44" s="297" t="e">
        <f>+O44-'SP ministeriale comparato'!N43</f>
        <v>#VALUE!</v>
      </c>
      <c r="U44" s="297">
        <f>+P44-'SP ministeriale comparato'!O43</f>
        <v>0</v>
      </c>
      <c r="V44" s="297">
        <f>+Q44-'SP ministeriale comparato'!P43</f>
        <v>0</v>
      </c>
    </row>
    <row r="45" spans="3:22" ht="15" customHeight="1" thickBot="1" x14ac:dyDescent="0.3">
      <c r="C45" s="118"/>
      <c r="D45" s="78"/>
      <c r="E45" s="38"/>
      <c r="F45" s="37" t="s">
        <v>249</v>
      </c>
      <c r="G45" s="38" t="s">
        <v>294</v>
      </c>
      <c r="H45" s="37"/>
      <c r="I45" s="38"/>
      <c r="J45" s="62"/>
      <c r="K45" s="63"/>
      <c r="L45" s="268">
        <v>0</v>
      </c>
      <c r="M45" s="268">
        <v>0</v>
      </c>
      <c r="N45" s="269">
        <v>0</v>
      </c>
      <c r="O45" s="272" t="s">
        <v>704</v>
      </c>
      <c r="Q45" s="297">
        <f>+L45-'SP ministeriale comparato'!K44</f>
        <v>0</v>
      </c>
      <c r="R45" s="297">
        <f>+M45-'SP ministeriale comparato'!L44</f>
        <v>0</v>
      </c>
      <c r="S45" s="297">
        <f>+N45-'SP ministeriale comparato'!M44</f>
        <v>0</v>
      </c>
      <c r="T45" s="297" t="e">
        <f>+O45-'SP ministeriale comparato'!N44</f>
        <v>#VALUE!</v>
      </c>
      <c r="U45" s="297">
        <f>+P45-'SP ministeriale comparato'!O44</f>
        <v>0</v>
      </c>
      <c r="V45" s="297">
        <f>+Q45-'SP ministeriale comparato'!P44</f>
        <v>0</v>
      </c>
    </row>
    <row r="46" spans="3:22" ht="15" customHeight="1" thickBot="1" x14ac:dyDescent="0.3">
      <c r="C46" s="118"/>
      <c r="D46" s="75"/>
      <c r="E46" s="278"/>
      <c r="F46" s="43"/>
      <c r="G46" s="278"/>
      <c r="H46" s="43"/>
      <c r="I46" s="278"/>
      <c r="J46" s="79" t="s">
        <v>274</v>
      </c>
      <c r="K46" s="80" t="s">
        <v>275</v>
      </c>
      <c r="L46" s="191"/>
      <c r="M46" s="190"/>
      <c r="N46" s="191"/>
      <c r="O46" s="229"/>
      <c r="Q46" s="297">
        <f>+L46-'SP ministeriale comparato'!K45</f>
        <v>0</v>
      </c>
      <c r="R46" s="297">
        <f>+M46-'SP ministeriale comparato'!L45</f>
        <v>0</v>
      </c>
      <c r="S46" s="297">
        <f>+N46-'SP ministeriale comparato'!M45</f>
        <v>0</v>
      </c>
      <c r="T46" s="297">
        <f>+O46-'SP ministeriale comparato'!N45</f>
        <v>0</v>
      </c>
      <c r="U46" s="297">
        <f>+P46-'SP ministeriale comparato'!O45</f>
        <v>0</v>
      </c>
      <c r="V46" s="297">
        <f>+Q46-'SP ministeriale comparato'!P45</f>
        <v>0</v>
      </c>
    </row>
    <row r="47" spans="3:22" ht="15" customHeight="1" x14ac:dyDescent="0.25">
      <c r="C47" s="130"/>
      <c r="D47" s="33" t="s">
        <v>253</v>
      </c>
      <c r="E47" s="333" t="s">
        <v>706</v>
      </c>
      <c r="F47" s="333"/>
      <c r="G47" s="333"/>
      <c r="H47" s="333"/>
      <c r="I47" s="333"/>
      <c r="J47" s="217">
        <v>73336940.069999993</v>
      </c>
      <c r="K47" s="217">
        <v>4474845.8099999996</v>
      </c>
      <c r="L47" s="253">
        <v>77811785.879999995</v>
      </c>
      <c r="M47" s="186">
        <v>99803417.060000002</v>
      </c>
      <c r="N47" s="290">
        <v>-21991631.18</v>
      </c>
      <c r="O47" s="292">
        <v>-0.22</v>
      </c>
      <c r="Q47" s="297">
        <f>+L47-'SP ministeriale comparato'!K46</f>
        <v>0</v>
      </c>
      <c r="R47" s="297">
        <f>+M47-'SP ministeriale comparato'!L46</f>
        <v>0</v>
      </c>
      <c r="S47" s="297">
        <f>+N47-'SP ministeriale comparato'!M46</f>
        <v>0</v>
      </c>
      <c r="T47" s="297">
        <f>+O47-'SP ministeriale comparato'!N46</f>
        <v>0</v>
      </c>
      <c r="U47" s="297">
        <f>+P47-'SP ministeriale comparato'!O46</f>
        <v>0</v>
      </c>
      <c r="V47" s="297">
        <f>+Q47-'SP ministeriale comparato'!P46</f>
        <v>0</v>
      </c>
    </row>
    <row r="48" spans="3:22" ht="15" customHeight="1" x14ac:dyDescent="0.25">
      <c r="C48" s="106"/>
      <c r="D48" s="35"/>
      <c r="E48" s="36"/>
      <c r="F48" s="37" t="s">
        <v>243</v>
      </c>
      <c r="G48" s="38" t="s">
        <v>295</v>
      </c>
      <c r="H48" s="38"/>
      <c r="I48" s="38"/>
      <c r="J48" s="215">
        <v>6633.22</v>
      </c>
      <c r="K48" s="215">
        <v>4474845.8099999996</v>
      </c>
      <c r="L48" s="253">
        <v>4481479.03</v>
      </c>
      <c r="M48" s="186">
        <v>4097993.23</v>
      </c>
      <c r="N48" s="268">
        <v>383485.8</v>
      </c>
      <c r="O48" s="226">
        <v>9.4E-2</v>
      </c>
      <c r="Q48" s="297">
        <f>+L48-'SP ministeriale comparato'!K47</f>
        <v>0</v>
      </c>
      <c r="R48" s="297">
        <f>+M48-'SP ministeriale comparato'!L47</f>
        <v>0</v>
      </c>
      <c r="S48" s="297">
        <f>+N48-'SP ministeriale comparato'!M47</f>
        <v>0</v>
      </c>
      <c r="T48" s="297">
        <f>+O48-'SP ministeriale comparato'!N47</f>
        <v>0</v>
      </c>
      <c r="U48" s="297">
        <f>+P48-'SP ministeriale comparato'!O47</f>
        <v>0</v>
      </c>
      <c r="V48" s="297">
        <f>+Q48-'SP ministeriale comparato'!P47</f>
        <v>0</v>
      </c>
    </row>
    <row r="49" spans="3:22" ht="15" customHeight="1" x14ac:dyDescent="0.25">
      <c r="C49" s="106"/>
      <c r="D49" s="169"/>
      <c r="E49" s="170"/>
      <c r="F49" s="171"/>
      <c r="G49" s="172" t="s">
        <v>256</v>
      </c>
      <c r="H49" s="172" t="s">
        <v>296</v>
      </c>
      <c r="I49" s="173"/>
      <c r="J49" s="216">
        <v>2392.4699999999998</v>
      </c>
      <c r="K49" s="216">
        <v>0</v>
      </c>
      <c r="L49" s="197">
        <v>2392.4699999999998</v>
      </c>
      <c r="M49" s="197">
        <v>2392.4699999999998</v>
      </c>
      <c r="N49" s="198">
        <v>0</v>
      </c>
      <c r="O49" s="234">
        <v>0</v>
      </c>
      <c r="Q49" s="297">
        <f>+L49-'SP ministeriale comparato'!K48</f>
        <v>0</v>
      </c>
      <c r="R49" s="297">
        <f>+M49-'SP ministeriale comparato'!L48</f>
        <v>0</v>
      </c>
      <c r="S49" s="297">
        <f>+N49-'SP ministeriale comparato'!M48</f>
        <v>0</v>
      </c>
      <c r="T49" s="297">
        <f>+O49-'SP ministeriale comparato'!N48</f>
        <v>0</v>
      </c>
      <c r="U49" s="297">
        <f>+P49-'SP ministeriale comparato'!O48</f>
        <v>0</v>
      </c>
      <c r="V49" s="297">
        <f>+Q49-'SP ministeriale comparato'!P48</f>
        <v>0</v>
      </c>
    </row>
    <row r="50" spans="3:22" ht="15" customHeight="1" x14ac:dyDescent="0.25">
      <c r="C50" s="106"/>
      <c r="D50" s="67"/>
      <c r="E50" s="68"/>
      <c r="F50" s="69"/>
      <c r="G50" s="275"/>
      <c r="H50" s="334" t="s">
        <v>243</v>
      </c>
      <c r="I50" s="336" t="s">
        <v>616</v>
      </c>
      <c r="J50" s="313">
        <v>0</v>
      </c>
      <c r="K50" s="313">
        <v>0</v>
      </c>
      <c r="L50" s="338">
        <v>0</v>
      </c>
      <c r="M50" s="338">
        <v>0</v>
      </c>
      <c r="N50" s="307">
        <v>0</v>
      </c>
      <c r="O50" s="310" t="s">
        <v>704</v>
      </c>
      <c r="Q50" s="297">
        <f>+L50-'SP ministeriale comparato'!K49</f>
        <v>0</v>
      </c>
      <c r="R50" s="297">
        <f>+M50-'SP ministeriale comparato'!L49</f>
        <v>0</v>
      </c>
      <c r="S50" s="297">
        <f>+N50-'SP ministeriale comparato'!M49</f>
        <v>0</v>
      </c>
      <c r="T50" s="297" t="e">
        <f>+O50-'SP ministeriale comparato'!N49</f>
        <v>#VALUE!</v>
      </c>
      <c r="U50" s="297">
        <f>+P50-'SP ministeriale comparato'!O49</f>
        <v>0</v>
      </c>
      <c r="V50" s="297">
        <f>+Q50-'SP ministeriale comparato'!P49</f>
        <v>0</v>
      </c>
    </row>
    <row r="51" spans="3:22" ht="15" customHeight="1" x14ac:dyDescent="0.25">
      <c r="C51" s="106"/>
      <c r="D51" s="42"/>
      <c r="E51" s="49"/>
      <c r="F51" s="43"/>
      <c r="G51" s="276"/>
      <c r="H51" s="335"/>
      <c r="I51" s="337"/>
      <c r="J51" s="314"/>
      <c r="K51" s="314"/>
      <c r="L51" s="339" t="e">
        <v>#REF!</v>
      </c>
      <c r="M51" s="339" t="e">
        <v>#REF!</v>
      </c>
      <c r="N51" s="308"/>
      <c r="O51" s="311"/>
      <c r="Q51" s="297" t="e">
        <f>+L51-'SP ministeriale comparato'!K50</f>
        <v>#REF!</v>
      </c>
      <c r="R51" s="297" t="e">
        <f>+M51-'SP ministeriale comparato'!L50</f>
        <v>#REF!</v>
      </c>
      <c r="S51" s="297">
        <f>+N51-'SP ministeriale comparato'!M50</f>
        <v>0</v>
      </c>
      <c r="T51" s="297">
        <f>+O51-'SP ministeriale comparato'!N50</f>
        <v>0</v>
      </c>
      <c r="U51" s="297">
        <f>+P51-'SP ministeriale comparato'!O50</f>
        <v>0</v>
      </c>
      <c r="V51" s="297" t="e">
        <f>+Q51-'SP ministeriale comparato'!P50</f>
        <v>#REF!</v>
      </c>
    </row>
    <row r="52" spans="3:22" ht="15" customHeight="1" x14ac:dyDescent="0.25">
      <c r="C52" s="106"/>
      <c r="D52" s="42"/>
      <c r="E52" s="49"/>
      <c r="F52" s="43"/>
      <c r="G52" s="276"/>
      <c r="H52" s="335"/>
      <c r="I52" s="337"/>
      <c r="J52" s="314"/>
      <c r="K52" s="314"/>
      <c r="L52" s="339" t="e">
        <v>#REF!</v>
      </c>
      <c r="M52" s="339" t="e">
        <v>#REF!</v>
      </c>
      <c r="N52" s="308"/>
      <c r="O52" s="311"/>
      <c r="Q52" s="297" t="e">
        <f>+L52-'SP ministeriale comparato'!K51</f>
        <v>#REF!</v>
      </c>
      <c r="R52" s="297" t="e">
        <f>+M52-'SP ministeriale comparato'!L51</f>
        <v>#REF!</v>
      </c>
      <c r="S52" s="297">
        <f>+N52-'SP ministeriale comparato'!M51</f>
        <v>0</v>
      </c>
      <c r="T52" s="297">
        <f>+O52-'SP ministeriale comparato'!N51</f>
        <v>0</v>
      </c>
      <c r="U52" s="297">
        <f>+P52-'SP ministeriale comparato'!O51</f>
        <v>0</v>
      </c>
      <c r="V52" s="297" t="e">
        <f>+Q52-'SP ministeriale comparato'!P51</f>
        <v>#REF!</v>
      </c>
    </row>
    <row r="53" spans="3:22" ht="15" customHeight="1" x14ac:dyDescent="0.25">
      <c r="C53" s="106"/>
      <c r="D53" s="42"/>
      <c r="E53" s="49"/>
      <c r="F53" s="43"/>
      <c r="G53" s="276"/>
      <c r="H53" s="335"/>
      <c r="I53" s="337"/>
      <c r="J53" s="314"/>
      <c r="K53" s="314"/>
      <c r="L53" s="339" t="e">
        <v>#REF!</v>
      </c>
      <c r="M53" s="339" t="e">
        <v>#REF!</v>
      </c>
      <c r="N53" s="308"/>
      <c r="O53" s="311"/>
      <c r="Q53" s="297" t="e">
        <f>+L53-'SP ministeriale comparato'!K52</f>
        <v>#REF!</v>
      </c>
      <c r="R53" s="297" t="e">
        <f>+M53-'SP ministeriale comparato'!L52</f>
        <v>#REF!</v>
      </c>
      <c r="S53" s="297">
        <f>+N53-'SP ministeriale comparato'!M52</f>
        <v>0</v>
      </c>
      <c r="T53" s="297">
        <f>+O53-'SP ministeriale comparato'!N52</f>
        <v>0</v>
      </c>
      <c r="U53" s="297">
        <f>+P53-'SP ministeriale comparato'!O52</f>
        <v>0</v>
      </c>
      <c r="V53" s="297" t="e">
        <f>+Q53-'SP ministeriale comparato'!P52</f>
        <v>#REF!</v>
      </c>
    </row>
    <row r="54" spans="3:22" ht="15" customHeight="1" x14ac:dyDescent="0.25">
      <c r="C54" s="106"/>
      <c r="D54" s="42"/>
      <c r="E54" s="49"/>
      <c r="F54" s="43"/>
      <c r="G54" s="276"/>
      <c r="H54" s="335"/>
      <c r="I54" s="337"/>
      <c r="J54" s="314"/>
      <c r="K54" s="314"/>
      <c r="L54" s="339" t="e">
        <v>#REF!</v>
      </c>
      <c r="M54" s="339" t="e">
        <v>#REF!</v>
      </c>
      <c r="N54" s="308"/>
      <c r="O54" s="311"/>
      <c r="Q54" s="297" t="e">
        <f>+L54-'SP ministeriale comparato'!K53</f>
        <v>#REF!</v>
      </c>
      <c r="R54" s="297" t="e">
        <f>+M54-'SP ministeriale comparato'!L53</f>
        <v>#REF!</v>
      </c>
      <c r="S54" s="297">
        <f>+N54-'SP ministeriale comparato'!M53</f>
        <v>0</v>
      </c>
      <c r="T54" s="297">
        <f>+O54-'SP ministeriale comparato'!N53</f>
        <v>0</v>
      </c>
      <c r="U54" s="297">
        <f>+P54-'SP ministeriale comparato'!O53</f>
        <v>0</v>
      </c>
      <c r="V54" s="297" t="e">
        <f>+Q54-'SP ministeriale comparato'!P53</f>
        <v>#REF!</v>
      </c>
    </row>
    <row r="55" spans="3:22" ht="15" customHeight="1" x14ac:dyDescent="0.25">
      <c r="C55" s="106"/>
      <c r="D55" s="42"/>
      <c r="E55" s="49"/>
      <c r="F55" s="43"/>
      <c r="G55" s="276"/>
      <c r="H55" s="335"/>
      <c r="I55" s="337"/>
      <c r="J55" s="315"/>
      <c r="K55" s="315"/>
      <c r="L55" s="339" t="e">
        <v>#REF!</v>
      </c>
      <c r="M55" s="339" t="e">
        <v>#REF!</v>
      </c>
      <c r="N55" s="308"/>
      <c r="O55" s="311"/>
      <c r="Q55" s="297" t="e">
        <f>+L55-'SP ministeriale comparato'!K54</f>
        <v>#REF!</v>
      </c>
      <c r="R55" s="297" t="e">
        <f>+M55-'SP ministeriale comparato'!L54</f>
        <v>#REF!</v>
      </c>
      <c r="S55" s="297">
        <f>+N55-'SP ministeriale comparato'!M54</f>
        <v>0</v>
      </c>
      <c r="T55" s="297">
        <f>+O55-'SP ministeriale comparato'!N54</f>
        <v>0</v>
      </c>
      <c r="U55" s="297">
        <f>+P55-'SP ministeriale comparato'!O54</f>
        <v>0</v>
      </c>
      <c r="V55" s="297" t="e">
        <f>+Q55-'SP ministeriale comparato'!P54</f>
        <v>#REF!</v>
      </c>
    </row>
    <row r="56" spans="3:22" ht="15" customHeight="1" x14ac:dyDescent="0.25">
      <c r="C56" s="106"/>
      <c r="D56" s="35"/>
      <c r="E56" s="36"/>
      <c r="F56" s="37"/>
      <c r="G56" s="81"/>
      <c r="H56" s="347" t="s">
        <v>245</v>
      </c>
      <c r="I56" s="348" t="s">
        <v>297</v>
      </c>
      <c r="J56" s="313">
        <v>2392.4699999999998</v>
      </c>
      <c r="K56" s="313">
        <v>0</v>
      </c>
      <c r="L56" s="316">
        <v>2392.4699999999998</v>
      </c>
      <c r="M56" s="307">
        <v>2392.4699999999998</v>
      </c>
      <c r="N56" s="307">
        <v>0</v>
      </c>
      <c r="O56" s="310">
        <v>0</v>
      </c>
      <c r="Q56" s="297">
        <f>+L56-'SP ministeriale comparato'!K55</f>
        <v>0</v>
      </c>
      <c r="R56" s="297">
        <f>+M56-'SP ministeriale comparato'!L55</f>
        <v>0</v>
      </c>
      <c r="S56" s="297">
        <f>+N56-'SP ministeriale comparato'!M55</f>
        <v>0</v>
      </c>
      <c r="T56" s="297">
        <f>+O56-'SP ministeriale comparato'!N55</f>
        <v>0</v>
      </c>
      <c r="U56" s="297">
        <f>+P56-'SP ministeriale comparato'!O55</f>
        <v>0</v>
      </c>
      <c r="V56" s="297">
        <f>+Q56-'SP ministeriale comparato'!P55</f>
        <v>0</v>
      </c>
    </row>
    <row r="57" spans="3:22" ht="15" customHeight="1" x14ac:dyDescent="0.25">
      <c r="C57" s="106"/>
      <c r="D57" s="35"/>
      <c r="E57" s="36"/>
      <c r="F57" s="37"/>
      <c r="G57" s="81"/>
      <c r="H57" s="347"/>
      <c r="I57" s="348"/>
      <c r="J57" s="315"/>
      <c r="K57" s="315"/>
      <c r="L57" s="317"/>
      <c r="M57" s="309"/>
      <c r="N57" s="309"/>
      <c r="O57" s="312"/>
      <c r="Q57" s="297">
        <f>+L57-'SP ministeriale comparato'!K56</f>
        <v>0</v>
      </c>
      <c r="R57" s="297">
        <f>+M57-'SP ministeriale comparato'!L56</f>
        <v>0</v>
      </c>
      <c r="S57" s="297">
        <f>+N57-'SP ministeriale comparato'!M56</f>
        <v>0</v>
      </c>
      <c r="T57" s="297">
        <f>+O57-'SP ministeriale comparato'!N56</f>
        <v>0</v>
      </c>
      <c r="U57" s="297">
        <f>+P57-'SP ministeriale comparato'!O56</f>
        <v>0</v>
      </c>
      <c r="V57" s="297">
        <f>+Q57-'SP ministeriale comparato'!P56</f>
        <v>0</v>
      </c>
    </row>
    <row r="58" spans="3:22" ht="15" customHeight="1" x14ac:dyDescent="0.25">
      <c r="C58" s="106"/>
      <c r="D58" s="35"/>
      <c r="E58" s="36"/>
      <c r="F58" s="37"/>
      <c r="G58" s="52" t="s">
        <v>258</v>
      </c>
      <c r="H58" s="52" t="s">
        <v>298</v>
      </c>
      <c r="I58" s="284"/>
      <c r="J58" s="218">
        <v>0</v>
      </c>
      <c r="K58" s="218">
        <v>4474845.8099999996</v>
      </c>
      <c r="L58" s="254">
        <v>4474845.8099999996</v>
      </c>
      <c r="M58" s="268">
        <v>4092129.81</v>
      </c>
      <c r="N58" s="268">
        <v>382716</v>
      </c>
      <c r="O58" s="226">
        <v>9.4E-2</v>
      </c>
      <c r="Q58" s="297">
        <f>+L58-'SP ministeriale comparato'!K57</f>
        <v>0</v>
      </c>
      <c r="R58" s="297">
        <f>+M58-'SP ministeriale comparato'!L57</f>
        <v>0</v>
      </c>
      <c r="S58" s="297">
        <f>+N58-'SP ministeriale comparato'!M57</f>
        <v>0</v>
      </c>
      <c r="T58" s="297">
        <f>+O58-'SP ministeriale comparato'!N57</f>
        <v>0</v>
      </c>
      <c r="U58" s="297">
        <f>+P58-'SP ministeriale comparato'!O57</f>
        <v>0</v>
      </c>
      <c r="V58" s="297">
        <f>+Q58-'SP ministeriale comparato'!P57</f>
        <v>0</v>
      </c>
    </row>
    <row r="59" spans="3:22" ht="15" customHeight="1" x14ac:dyDescent="0.25">
      <c r="C59" s="106"/>
      <c r="D59" s="35"/>
      <c r="E59" s="36"/>
      <c r="F59" s="37"/>
      <c r="G59" s="52" t="s">
        <v>280</v>
      </c>
      <c r="H59" s="52" t="s">
        <v>299</v>
      </c>
      <c r="I59" s="38"/>
      <c r="J59" s="215">
        <v>0</v>
      </c>
      <c r="K59" s="215">
        <v>0</v>
      </c>
      <c r="L59" s="254">
        <v>0</v>
      </c>
      <c r="M59" s="268">
        <v>0</v>
      </c>
      <c r="N59" s="268">
        <v>0</v>
      </c>
      <c r="O59" s="226" t="s">
        <v>704</v>
      </c>
      <c r="Q59" s="297">
        <f>+L59-'SP ministeriale comparato'!K58</f>
        <v>0</v>
      </c>
      <c r="R59" s="297">
        <f>+M59-'SP ministeriale comparato'!L58</f>
        <v>0</v>
      </c>
      <c r="S59" s="297">
        <f>+N59-'SP ministeriale comparato'!M58</f>
        <v>0</v>
      </c>
      <c r="T59" s="297" t="e">
        <f>+O59-'SP ministeriale comparato'!N58</f>
        <v>#VALUE!</v>
      </c>
      <c r="U59" s="297">
        <f>+P59-'SP ministeriale comparato'!O58</f>
        <v>0</v>
      </c>
      <c r="V59" s="297">
        <f>+Q59-'SP ministeriale comparato'!P58</f>
        <v>0</v>
      </c>
    </row>
    <row r="60" spans="3:22" ht="15" customHeight="1" x14ac:dyDescent="0.25">
      <c r="C60" s="106"/>
      <c r="D60" s="35"/>
      <c r="E60" s="36"/>
      <c r="F60" s="37"/>
      <c r="G60" s="38"/>
      <c r="H60" s="38" t="s">
        <v>243</v>
      </c>
      <c r="I60" s="38" t="s">
        <v>300</v>
      </c>
      <c r="J60" s="218">
        <v>0</v>
      </c>
      <c r="K60" s="218">
        <v>0</v>
      </c>
      <c r="L60" s="254">
        <v>0</v>
      </c>
      <c r="M60" s="268">
        <v>0</v>
      </c>
      <c r="N60" s="268">
        <v>0</v>
      </c>
      <c r="O60" s="226" t="s">
        <v>704</v>
      </c>
      <c r="Q60" s="297">
        <f>+L60-'SP ministeriale comparato'!K59</f>
        <v>0</v>
      </c>
      <c r="R60" s="297">
        <f>+M60-'SP ministeriale comparato'!L59</f>
        <v>0</v>
      </c>
      <c r="S60" s="297">
        <f>+N60-'SP ministeriale comparato'!M59</f>
        <v>0</v>
      </c>
      <c r="T60" s="297" t="e">
        <f>+O60-'SP ministeriale comparato'!N59</f>
        <v>#VALUE!</v>
      </c>
      <c r="U60" s="297">
        <f>+P60-'SP ministeriale comparato'!O59</f>
        <v>0</v>
      </c>
      <c r="V60" s="297">
        <f>+Q60-'SP ministeriale comparato'!P59</f>
        <v>0</v>
      </c>
    </row>
    <row r="61" spans="3:22" ht="15" customHeight="1" x14ac:dyDescent="0.25">
      <c r="C61" s="106"/>
      <c r="D61" s="35"/>
      <c r="E61" s="36"/>
      <c r="F61" s="37"/>
      <c r="G61" s="38"/>
      <c r="H61" s="38" t="s">
        <v>245</v>
      </c>
      <c r="I61" s="38" t="s">
        <v>301</v>
      </c>
      <c r="J61" s="218">
        <v>0</v>
      </c>
      <c r="K61" s="218">
        <v>0</v>
      </c>
      <c r="L61" s="254">
        <v>0</v>
      </c>
      <c r="M61" s="268">
        <v>0</v>
      </c>
      <c r="N61" s="268">
        <v>0</v>
      </c>
      <c r="O61" s="226" t="s">
        <v>704</v>
      </c>
      <c r="Q61" s="297">
        <f>+L61-'SP ministeriale comparato'!K60</f>
        <v>0</v>
      </c>
      <c r="R61" s="297">
        <f>+M61-'SP ministeriale comparato'!L60</f>
        <v>0</v>
      </c>
      <c r="S61" s="297">
        <f>+N61-'SP ministeriale comparato'!M60</f>
        <v>0</v>
      </c>
      <c r="T61" s="297" t="e">
        <f>+O61-'SP ministeriale comparato'!N60</f>
        <v>#VALUE!</v>
      </c>
      <c r="U61" s="297">
        <f>+P61-'SP ministeriale comparato'!O60</f>
        <v>0</v>
      </c>
      <c r="V61" s="297">
        <f>+Q61-'SP ministeriale comparato'!P60</f>
        <v>0</v>
      </c>
    </row>
    <row r="62" spans="3:22" ht="15" customHeight="1" x14ac:dyDescent="0.25">
      <c r="C62" s="106"/>
      <c r="D62" s="42"/>
      <c r="E62" s="49"/>
      <c r="F62" s="43"/>
      <c r="G62" s="278"/>
      <c r="H62" s="278" t="s">
        <v>247</v>
      </c>
      <c r="I62" s="278" t="s">
        <v>302</v>
      </c>
      <c r="J62" s="218">
        <v>0</v>
      </c>
      <c r="K62" s="218">
        <v>0</v>
      </c>
      <c r="L62" s="254">
        <v>0</v>
      </c>
      <c r="M62" s="268">
        <v>0</v>
      </c>
      <c r="N62" s="268">
        <v>0</v>
      </c>
      <c r="O62" s="226" t="s">
        <v>704</v>
      </c>
      <c r="Q62" s="297">
        <f>+L62-'SP ministeriale comparato'!K61</f>
        <v>0</v>
      </c>
      <c r="R62" s="297">
        <f>+M62-'SP ministeriale comparato'!L61</f>
        <v>0</v>
      </c>
      <c r="S62" s="297">
        <f>+N62-'SP ministeriale comparato'!M61</f>
        <v>0</v>
      </c>
      <c r="T62" s="297" t="e">
        <f>+O62-'SP ministeriale comparato'!N61</f>
        <v>#VALUE!</v>
      </c>
      <c r="U62" s="297">
        <f>+P62-'SP ministeriale comparato'!O61</f>
        <v>0</v>
      </c>
      <c r="V62" s="297">
        <f>+Q62-'SP ministeriale comparato'!P61</f>
        <v>0</v>
      </c>
    </row>
    <row r="63" spans="3:22" ht="15" customHeight="1" x14ac:dyDescent="0.25">
      <c r="C63" s="106"/>
      <c r="D63" s="35"/>
      <c r="E63" s="36"/>
      <c r="F63" s="37"/>
      <c r="G63" s="38"/>
      <c r="H63" s="38" t="s">
        <v>249</v>
      </c>
      <c r="I63" s="38" t="s">
        <v>303</v>
      </c>
      <c r="J63" s="218">
        <v>0</v>
      </c>
      <c r="K63" s="218">
        <v>0</v>
      </c>
      <c r="L63" s="254">
        <v>0</v>
      </c>
      <c r="M63" s="268">
        <v>0</v>
      </c>
      <c r="N63" s="268">
        <v>0</v>
      </c>
      <c r="O63" s="226" t="s">
        <v>704</v>
      </c>
      <c r="Q63" s="297">
        <f>+L63-'SP ministeriale comparato'!K62</f>
        <v>0</v>
      </c>
      <c r="R63" s="297">
        <f>+M63-'SP ministeriale comparato'!L62</f>
        <v>0</v>
      </c>
      <c r="S63" s="297">
        <f>+N63-'SP ministeriale comparato'!M62</f>
        <v>0</v>
      </c>
      <c r="T63" s="297" t="e">
        <f>+O63-'SP ministeriale comparato'!N62</f>
        <v>#VALUE!</v>
      </c>
      <c r="U63" s="297">
        <f>+P63-'SP ministeriale comparato'!O62</f>
        <v>0</v>
      </c>
      <c r="V63" s="297">
        <f>+Q63-'SP ministeriale comparato'!P62</f>
        <v>0</v>
      </c>
    </row>
    <row r="64" spans="3:22" ht="15" customHeight="1" x14ac:dyDescent="0.25">
      <c r="C64" s="106"/>
      <c r="D64" s="82"/>
      <c r="E64" s="83"/>
      <c r="F64" s="84"/>
      <c r="G64" s="287" t="s">
        <v>282</v>
      </c>
      <c r="H64" s="287" t="s">
        <v>304</v>
      </c>
      <c r="I64" s="280"/>
      <c r="J64" s="218">
        <v>4240.75</v>
      </c>
      <c r="K64" s="218">
        <v>0</v>
      </c>
      <c r="L64" s="254">
        <v>4240.75</v>
      </c>
      <c r="M64" s="268">
        <v>3470.95</v>
      </c>
      <c r="N64" s="268">
        <v>769.8</v>
      </c>
      <c r="O64" s="226">
        <v>0.222</v>
      </c>
      <c r="Q64" s="297">
        <f>+L64-'SP ministeriale comparato'!K63</f>
        <v>0</v>
      </c>
      <c r="R64" s="297">
        <f>+M64-'SP ministeriale comparato'!L63</f>
        <v>0</v>
      </c>
      <c r="S64" s="297">
        <f>+N64-'SP ministeriale comparato'!M63</f>
        <v>0</v>
      </c>
      <c r="T64" s="297">
        <f>+O64-'SP ministeriale comparato'!N63</f>
        <v>0</v>
      </c>
      <c r="U64" s="297">
        <f>+P64-'SP ministeriale comparato'!O63</f>
        <v>0</v>
      </c>
      <c r="V64" s="297">
        <f>+Q64-'SP ministeriale comparato'!P63</f>
        <v>0</v>
      </c>
    </row>
    <row r="65" spans="3:22" ht="15" customHeight="1" x14ac:dyDescent="0.25">
      <c r="C65" s="106"/>
      <c r="D65" s="35"/>
      <c r="E65" s="36"/>
      <c r="F65" s="37" t="s">
        <v>245</v>
      </c>
      <c r="G65" s="38" t="s">
        <v>305</v>
      </c>
      <c r="H65" s="38"/>
      <c r="I65" s="38"/>
      <c r="J65" s="215">
        <v>63345501.240000002</v>
      </c>
      <c r="K65" s="215">
        <v>0</v>
      </c>
      <c r="L65" s="254">
        <v>63345501.240000002</v>
      </c>
      <c r="M65" s="268">
        <v>84798003.569999993</v>
      </c>
      <c r="N65" s="268">
        <v>-21452502.329999998</v>
      </c>
      <c r="O65" s="226">
        <v>-0.253</v>
      </c>
      <c r="Q65" s="297">
        <f>+L65-'SP ministeriale comparato'!K64</f>
        <v>0</v>
      </c>
      <c r="R65" s="297">
        <f>+M65-'SP ministeriale comparato'!L64</f>
        <v>0</v>
      </c>
      <c r="S65" s="297">
        <f>+N65-'SP ministeriale comparato'!M64</f>
        <v>0</v>
      </c>
      <c r="T65" s="297">
        <f>+O65-'SP ministeriale comparato'!N64</f>
        <v>0</v>
      </c>
      <c r="U65" s="297">
        <f>+P65-'SP ministeriale comparato'!O64</f>
        <v>0</v>
      </c>
      <c r="V65" s="297">
        <f>+Q65-'SP ministeriale comparato'!P64</f>
        <v>0</v>
      </c>
    </row>
    <row r="66" spans="3:22" ht="15" customHeight="1" x14ac:dyDescent="0.25">
      <c r="C66" s="106"/>
      <c r="D66" s="164"/>
      <c r="E66" s="165"/>
      <c r="F66" s="166"/>
      <c r="G66" s="167" t="s">
        <v>256</v>
      </c>
      <c r="H66" s="167" t="s">
        <v>306</v>
      </c>
      <c r="I66" s="168"/>
      <c r="J66" s="216">
        <v>25350262.039999999</v>
      </c>
      <c r="K66" s="216">
        <v>0</v>
      </c>
      <c r="L66" s="197">
        <v>25350262.039999999</v>
      </c>
      <c r="M66" s="197">
        <v>44787869.380000003</v>
      </c>
      <c r="N66" s="199">
        <v>-19437607.34</v>
      </c>
      <c r="O66" s="234">
        <v>-0.434</v>
      </c>
      <c r="Q66" s="297">
        <f>+L66-'SP ministeriale comparato'!K65</f>
        <v>0</v>
      </c>
      <c r="R66" s="297">
        <f>+M66-'SP ministeriale comparato'!L65</f>
        <v>0</v>
      </c>
      <c r="S66" s="297">
        <f>+N66-'SP ministeriale comparato'!M65</f>
        <v>0</v>
      </c>
      <c r="T66" s="297">
        <f>+O66-'SP ministeriale comparato'!N65</f>
        <v>0</v>
      </c>
      <c r="U66" s="297">
        <f>+P66-'SP ministeriale comparato'!O65</f>
        <v>0</v>
      </c>
      <c r="V66" s="297">
        <f>+Q66-'SP ministeriale comparato'!P65</f>
        <v>0</v>
      </c>
    </row>
    <row r="67" spans="3:22" ht="15" customHeight="1" x14ac:dyDescent="0.25">
      <c r="C67" s="106"/>
      <c r="D67" s="42"/>
      <c r="E67" s="49"/>
      <c r="F67" s="43"/>
      <c r="G67" s="278"/>
      <c r="H67" s="278" t="s">
        <v>243</v>
      </c>
      <c r="I67" s="278" t="s">
        <v>307</v>
      </c>
      <c r="J67" s="215">
        <v>25350262.039999999</v>
      </c>
      <c r="K67" s="215">
        <v>0</v>
      </c>
      <c r="L67" s="254">
        <v>25350262.039999999</v>
      </c>
      <c r="M67" s="268">
        <v>44787869.380000003</v>
      </c>
      <c r="N67" s="268">
        <v>-19437607.34</v>
      </c>
      <c r="O67" s="226">
        <v>-0.434</v>
      </c>
      <c r="Q67" s="297">
        <f>+L67-'SP ministeriale comparato'!K66</f>
        <v>0</v>
      </c>
      <c r="R67" s="297">
        <f>+M67-'SP ministeriale comparato'!L66</f>
        <v>0</v>
      </c>
      <c r="S67" s="297">
        <f>+N67-'SP ministeriale comparato'!M66</f>
        <v>0</v>
      </c>
      <c r="T67" s="297">
        <f>+O67-'SP ministeriale comparato'!N66</f>
        <v>0</v>
      </c>
      <c r="U67" s="297">
        <f>+P67-'SP ministeriale comparato'!O66</f>
        <v>0</v>
      </c>
      <c r="V67" s="297">
        <f>+Q67-'SP ministeriale comparato'!P66</f>
        <v>0</v>
      </c>
    </row>
    <row r="68" spans="3:22" ht="15" customHeight="1" x14ac:dyDescent="0.25">
      <c r="C68" s="106"/>
      <c r="D68" s="67"/>
      <c r="E68" s="68"/>
      <c r="F68" s="69"/>
      <c r="G68" s="277"/>
      <c r="H68" s="277"/>
      <c r="I68" s="300" t="s">
        <v>308</v>
      </c>
      <c r="J68" s="313">
        <v>13201188.66</v>
      </c>
      <c r="K68" s="313">
        <v>0</v>
      </c>
      <c r="L68" s="303">
        <v>13201188.66</v>
      </c>
      <c r="M68" s="306">
        <v>38027981.840000004</v>
      </c>
      <c r="N68" s="307">
        <v>-24826793.18</v>
      </c>
      <c r="O68" s="310">
        <v>-0.65300000000000002</v>
      </c>
      <c r="Q68" s="297">
        <f>+L68-'SP ministeriale comparato'!K67</f>
        <v>0</v>
      </c>
      <c r="R68" s="297">
        <f>+M68-'SP ministeriale comparato'!L67</f>
        <v>0</v>
      </c>
      <c r="S68" s="297">
        <f>+N68-'SP ministeriale comparato'!M67</f>
        <v>0</v>
      </c>
      <c r="T68" s="297">
        <f>+O68-'SP ministeriale comparato'!N67</f>
        <v>0</v>
      </c>
      <c r="U68" s="297">
        <f>+P68-'SP ministeriale comparato'!O67</f>
        <v>0</v>
      </c>
      <c r="V68" s="297">
        <f>+Q68-'SP ministeriale comparato'!P67</f>
        <v>0</v>
      </c>
    </row>
    <row r="69" spans="3:22" ht="15" customHeight="1" x14ac:dyDescent="0.25">
      <c r="C69" s="106"/>
      <c r="D69" s="42"/>
      <c r="E69" s="49"/>
      <c r="F69" s="43"/>
      <c r="G69" s="278"/>
      <c r="H69" s="278"/>
      <c r="I69" s="301"/>
      <c r="J69" s="314"/>
      <c r="K69" s="314"/>
      <c r="L69" s="304"/>
      <c r="M69" s="306"/>
      <c r="N69" s="308"/>
      <c r="O69" s="311"/>
      <c r="Q69" s="297">
        <f>+L69-'SP ministeriale comparato'!K68</f>
        <v>0</v>
      </c>
      <c r="R69" s="297">
        <f>+M69-'SP ministeriale comparato'!L68</f>
        <v>0</v>
      </c>
      <c r="S69" s="297">
        <f>+N69-'SP ministeriale comparato'!M68</f>
        <v>0</v>
      </c>
      <c r="T69" s="297">
        <f>+O69-'SP ministeriale comparato'!N68</f>
        <v>0</v>
      </c>
      <c r="U69" s="297">
        <f>+P69-'SP ministeriale comparato'!O68</f>
        <v>0</v>
      </c>
      <c r="V69" s="297">
        <f>+Q69-'SP ministeriale comparato'!P68</f>
        <v>0</v>
      </c>
    </row>
    <row r="70" spans="3:22" ht="15" customHeight="1" x14ac:dyDescent="0.25">
      <c r="C70" s="106"/>
      <c r="D70" s="42"/>
      <c r="E70" s="49"/>
      <c r="F70" s="43"/>
      <c r="G70" s="278"/>
      <c r="H70" s="278"/>
      <c r="I70" s="301"/>
      <c r="J70" s="314"/>
      <c r="K70" s="314"/>
      <c r="L70" s="304"/>
      <c r="M70" s="306"/>
      <c r="N70" s="308"/>
      <c r="O70" s="311"/>
      <c r="Q70" s="297">
        <f>+L70-'SP ministeriale comparato'!K69</f>
        <v>0</v>
      </c>
      <c r="R70" s="297">
        <f>+M70-'SP ministeriale comparato'!L69</f>
        <v>0</v>
      </c>
      <c r="S70" s="297">
        <f>+N70-'SP ministeriale comparato'!M69</f>
        <v>0</v>
      </c>
      <c r="T70" s="297">
        <f>+O70-'SP ministeriale comparato'!N69</f>
        <v>0</v>
      </c>
      <c r="U70" s="297">
        <f>+P70-'SP ministeriale comparato'!O69</f>
        <v>0</v>
      </c>
      <c r="V70" s="297">
        <f>+Q70-'SP ministeriale comparato'!P69</f>
        <v>0</v>
      </c>
    </row>
    <row r="71" spans="3:22" ht="15" customHeight="1" x14ac:dyDescent="0.25">
      <c r="C71" s="106"/>
      <c r="D71" s="42"/>
      <c r="E71" s="49"/>
      <c r="F71" s="43"/>
      <c r="G71" s="278"/>
      <c r="H71" s="278"/>
      <c r="I71" s="301"/>
      <c r="J71" s="314"/>
      <c r="K71" s="314"/>
      <c r="L71" s="304"/>
      <c r="M71" s="306"/>
      <c r="N71" s="308"/>
      <c r="O71" s="311"/>
      <c r="Q71" s="297">
        <f>+L71-'SP ministeriale comparato'!K70</f>
        <v>0</v>
      </c>
      <c r="R71" s="297">
        <f>+M71-'SP ministeriale comparato'!L70</f>
        <v>0</v>
      </c>
      <c r="S71" s="297">
        <f>+N71-'SP ministeriale comparato'!M70</f>
        <v>0</v>
      </c>
      <c r="T71" s="297">
        <f>+O71-'SP ministeriale comparato'!N70</f>
        <v>0</v>
      </c>
      <c r="U71" s="297">
        <f>+P71-'SP ministeriale comparato'!O70</f>
        <v>0</v>
      </c>
      <c r="V71" s="297">
        <f>+Q71-'SP ministeriale comparato'!P70</f>
        <v>0</v>
      </c>
    </row>
    <row r="72" spans="3:22" ht="15" customHeight="1" x14ac:dyDescent="0.25">
      <c r="C72" s="106"/>
      <c r="D72" s="42"/>
      <c r="E72" s="49"/>
      <c r="F72" s="43"/>
      <c r="G72" s="278"/>
      <c r="H72" s="278"/>
      <c r="I72" s="302"/>
      <c r="J72" s="315"/>
      <c r="K72" s="315"/>
      <c r="L72" s="305"/>
      <c r="M72" s="306"/>
      <c r="N72" s="309"/>
      <c r="O72" s="312"/>
      <c r="Q72" s="297">
        <f>+L72-'SP ministeriale comparato'!K71</f>
        <v>0</v>
      </c>
      <c r="R72" s="297">
        <f>+M72-'SP ministeriale comparato'!L71</f>
        <v>0</v>
      </c>
      <c r="S72" s="297">
        <f>+N72-'SP ministeriale comparato'!M71</f>
        <v>0</v>
      </c>
      <c r="T72" s="297">
        <f>+O72-'SP ministeriale comparato'!N71</f>
        <v>0</v>
      </c>
      <c r="U72" s="297">
        <f>+P72-'SP ministeriale comparato'!O71</f>
        <v>0</v>
      </c>
      <c r="V72" s="297">
        <f>+Q72-'SP ministeriale comparato'!P71</f>
        <v>0</v>
      </c>
    </row>
    <row r="73" spans="3:22" ht="15" customHeight="1" x14ac:dyDescent="0.25">
      <c r="C73" s="106"/>
      <c r="D73" s="35"/>
      <c r="E73" s="36"/>
      <c r="F73" s="37"/>
      <c r="G73" s="38"/>
      <c r="H73" s="38"/>
      <c r="I73" s="150" t="s">
        <v>309</v>
      </c>
      <c r="J73" s="218">
        <v>11152496.949999999</v>
      </c>
      <c r="K73" s="218">
        <v>0</v>
      </c>
      <c r="L73" s="254">
        <v>11152496.949999999</v>
      </c>
      <c r="M73" s="268">
        <v>5456237.0899999999</v>
      </c>
      <c r="N73" s="268">
        <v>5696259.8600000003</v>
      </c>
      <c r="O73" s="226">
        <v>1.044</v>
      </c>
      <c r="Q73" s="297">
        <f>+L73-'SP ministeriale comparato'!K72</f>
        <v>0</v>
      </c>
      <c r="R73" s="297">
        <f>+M73-'SP ministeriale comparato'!L72</f>
        <v>0</v>
      </c>
      <c r="S73" s="297">
        <f>+N73-'SP ministeriale comparato'!M72</f>
        <v>0</v>
      </c>
      <c r="T73" s="297">
        <f>+O73-'SP ministeriale comparato'!N72</f>
        <v>0</v>
      </c>
      <c r="U73" s="297">
        <f>+P73-'SP ministeriale comparato'!O72</f>
        <v>0</v>
      </c>
      <c r="V73" s="297">
        <f>+Q73-'SP ministeriale comparato'!P72</f>
        <v>0</v>
      </c>
    </row>
    <row r="74" spans="3:22" ht="15" customHeight="1" x14ac:dyDescent="0.25">
      <c r="C74" s="106"/>
      <c r="D74" s="35"/>
      <c r="E74" s="36"/>
      <c r="F74" s="37"/>
      <c r="G74" s="38"/>
      <c r="H74" s="38"/>
      <c r="I74" s="150" t="s">
        <v>310</v>
      </c>
      <c r="J74" s="218">
        <v>0</v>
      </c>
      <c r="K74" s="218">
        <v>0</v>
      </c>
      <c r="L74" s="254">
        <v>0</v>
      </c>
      <c r="M74" s="268">
        <v>1985.12</v>
      </c>
      <c r="N74" s="268">
        <v>-1985.12</v>
      </c>
      <c r="O74" s="226">
        <v>-1</v>
      </c>
      <c r="Q74" s="297">
        <f>+L74-'SP ministeriale comparato'!K73</f>
        <v>0</v>
      </c>
      <c r="R74" s="297">
        <f>+M74-'SP ministeriale comparato'!L73</f>
        <v>0</v>
      </c>
      <c r="S74" s="297">
        <f>+N74-'SP ministeriale comparato'!M73</f>
        <v>0</v>
      </c>
      <c r="T74" s="297">
        <f>+O74-'SP ministeriale comparato'!N73</f>
        <v>0</v>
      </c>
      <c r="U74" s="297">
        <f>+P74-'SP ministeriale comparato'!O73</f>
        <v>0</v>
      </c>
      <c r="V74" s="297">
        <f>+Q74-'SP ministeriale comparato'!P73</f>
        <v>0</v>
      </c>
    </row>
    <row r="75" spans="3:22" ht="15" customHeight="1" x14ac:dyDescent="0.25">
      <c r="C75" s="113"/>
      <c r="D75" s="85"/>
      <c r="E75" s="86"/>
      <c r="F75" s="87"/>
      <c r="G75" s="276"/>
      <c r="H75" s="276"/>
      <c r="I75" s="300" t="s">
        <v>311</v>
      </c>
      <c r="J75" s="313">
        <v>996576.43</v>
      </c>
      <c r="K75" s="313">
        <v>0</v>
      </c>
      <c r="L75" s="316">
        <v>996576.43</v>
      </c>
      <c r="M75" s="307">
        <v>1301665.33</v>
      </c>
      <c r="N75" s="318">
        <v>-305088.90000000002</v>
      </c>
      <c r="O75" s="298">
        <v>-0.23400000000000001</v>
      </c>
      <c r="Q75" s="297">
        <f>+L75-'SP ministeriale comparato'!K74</f>
        <v>0</v>
      </c>
      <c r="R75" s="297">
        <f>+M75-'SP ministeriale comparato'!L74</f>
        <v>0</v>
      </c>
      <c r="S75" s="297">
        <f>+N75-'SP ministeriale comparato'!M74</f>
        <v>0</v>
      </c>
      <c r="T75" s="297">
        <f>+O75-'SP ministeriale comparato'!N74</f>
        <v>0</v>
      </c>
      <c r="U75" s="297">
        <f>+P75-'SP ministeriale comparato'!O74</f>
        <v>0</v>
      </c>
      <c r="V75" s="297">
        <f>+Q75-'SP ministeriale comparato'!P74</f>
        <v>0</v>
      </c>
    </row>
    <row r="76" spans="3:22" ht="15" customHeight="1" x14ac:dyDescent="0.25">
      <c r="C76" s="113"/>
      <c r="D76" s="85"/>
      <c r="E76" s="86"/>
      <c r="F76" s="87"/>
      <c r="G76" s="276"/>
      <c r="H76" s="276"/>
      <c r="I76" s="302"/>
      <c r="J76" s="315"/>
      <c r="K76" s="315"/>
      <c r="L76" s="317"/>
      <c r="M76" s="309"/>
      <c r="N76" s="319"/>
      <c r="O76" s="299"/>
      <c r="Q76" s="297">
        <f>+L76-'SP ministeriale comparato'!K75</f>
        <v>0</v>
      </c>
      <c r="R76" s="297">
        <f>+M76-'SP ministeriale comparato'!L75</f>
        <v>0</v>
      </c>
      <c r="S76" s="297">
        <f>+N76-'SP ministeriale comparato'!M75</f>
        <v>0</v>
      </c>
      <c r="T76" s="297">
        <f>+O76-'SP ministeriale comparato'!N75</f>
        <v>0</v>
      </c>
      <c r="U76" s="297">
        <f>+P76-'SP ministeriale comparato'!O75</f>
        <v>0</v>
      </c>
      <c r="V76" s="297">
        <f>+Q76-'SP ministeriale comparato'!P75</f>
        <v>0</v>
      </c>
    </row>
    <row r="77" spans="3:22" ht="15" customHeight="1" x14ac:dyDescent="0.25">
      <c r="C77" s="106"/>
      <c r="D77" s="35"/>
      <c r="E77" s="36"/>
      <c r="F77" s="37"/>
      <c r="G77" s="38"/>
      <c r="H77" s="38" t="s">
        <v>245</v>
      </c>
      <c r="I77" s="38" t="s">
        <v>312</v>
      </c>
      <c r="J77" s="218">
        <v>0</v>
      </c>
      <c r="K77" s="218">
        <v>0</v>
      </c>
      <c r="L77" s="254">
        <v>0</v>
      </c>
      <c r="M77" s="268">
        <v>0</v>
      </c>
      <c r="N77" s="268">
        <v>0</v>
      </c>
      <c r="O77" s="226" t="s">
        <v>704</v>
      </c>
      <c r="Q77" s="297">
        <f>+L77-'SP ministeriale comparato'!K76</f>
        <v>0</v>
      </c>
      <c r="R77" s="297">
        <f>+M77-'SP ministeriale comparato'!L76</f>
        <v>0</v>
      </c>
      <c r="S77" s="297">
        <f>+N77-'SP ministeriale comparato'!M76</f>
        <v>0</v>
      </c>
      <c r="T77" s="297" t="e">
        <f>+O77-'SP ministeriale comparato'!N76</f>
        <v>#VALUE!</v>
      </c>
      <c r="U77" s="297">
        <f>+P77-'SP ministeriale comparato'!O76</f>
        <v>0</v>
      </c>
      <c r="V77" s="297">
        <f>+Q77-'SP ministeriale comparato'!P76</f>
        <v>0</v>
      </c>
    </row>
    <row r="78" spans="3:22" ht="15" customHeight="1" x14ac:dyDescent="0.25">
      <c r="C78" s="106"/>
      <c r="D78" s="42"/>
      <c r="E78" s="49"/>
      <c r="F78" s="43"/>
      <c r="G78" s="286" t="s">
        <v>258</v>
      </c>
      <c r="H78" s="286" t="s">
        <v>313</v>
      </c>
      <c r="I78" s="278"/>
      <c r="J78" s="218">
        <v>37995239.200000003</v>
      </c>
      <c r="K78" s="218">
        <v>0</v>
      </c>
      <c r="L78" s="254">
        <v>37995239.200000003</v>
      </c>
      <c r="M78" s="268">
        <v>40010134.189999998</v>
      </c>
      <c r="N78" s="188">
        <v>-2014894.99</v>
      </c>
      <c r="O78" s="227">
        <v>-0.05</v>
      </c>
      <c r="Q78" s="297">
        <f>+L78-'SP ministeriale comparato'!K77</f>
        <v>0</v>
      </c>
      <c r="R78" s="297">
        <f>+M78-'SP ministeriale comparato'!L77</f>
        <v>0</v>
      </c>
      <c r="S78" s="297">
        <f>+N78-'SP ministeriale comparato'!M77</f>
        <v>0</v>
      </c>
      <c r="T78" s="297">
        <f>+O78-'SP ministeriale comparato'!N77</f>
        <v>0</v>
      </c>
      <c r="U78" s="297">
        <f>+P78-'SP ministeriale comparato'!O77</f>
        <v>0</v>
      </c>
      <c r="V78" s="297">
        <f>+Q78-'SP ministeriale comparato'!P77</f>
        <v>0</v>
      </c>
    </row>
    <row r="79" spans="3:22" ht="15" customHeight="1" x14ac:dyDescent="0.25">
      <c r="C79" s="106"/>
      <c r="D79" s="35"/>
      <c r="E79" s="36"/>
      <c r="F79" s="37"/>
      <c r="G79" s="52"/>
      <c r="H79" s="38" t="s">
        <v>243</v>
      </c>
      <c r="I79" s="81" t="s">
        <v>314</v>
      </c>
      <c r="J79" s="218">
        <v>37995239.200000003</v>
      </c>
      <c r="K79" s="218">
        <v>0</v>
      </c>
      <c r="L79" s="254">
        <v>37995239.200000003</v>
      </c>
      <c r="M79" s="268">
        <v>40010134.189999998</v>
      </c>
      <c r="N79" s="188">
        <v>-2014894.99</v>
      </c>
      <c r="O79" s="227">
        <v>-0.05</v>
      </c>
      <c r="Q79" s="297">
        <f>+L79-'SP ministeriale comparato'!K78</f>
        <v>0</v>
      </c>
      <c r="R79" s="297">
        <f>+M79-'SP ministeriale comparato'!L78</f>
        <v>0</v>
      </c>
      <c r="S79" s="297">
        <f>+N79-'SP ministeriale comparato'!M78</f>
        <v>0</v>
      </c>
      <c r="T79" s="297">
        <f>+O79-'SP ministeriale comparato'!N78</f>
        <v>0</v>
      </c>
      <c r="U79" s="297">
        <f>+P79-'SP ministeriale comparato'!O78</f>
        <v>0</v>
      </c>
      <c r="V79" s="297">
        <f>+Q79-'SP ministeriale comparato'!P78</f>
        <v>0</v>
      </c>
    </row>
    <row r="80" spans="3:22" ht="15" customHeight="1" x14ac:dyDescent="0.25">
      <c r="C80" s="106"/>
      <c r="D80" s="42"/>
      <c r="E80" s="49"/>
      <c r="F80" s="43"/>
      <c r="G80" s="286"/>
      <c r="H80" s="278" t="s">
        <v>245</v>
      </c>
      <c r="I80" s="276" t="s">
        <v>315</v>
      </c>
      <c r="J80" s="218">
        <v>0</v>
      </c>
      <c r="K80" s="218">
        <v>0</v>
      </c>
      <c r="L80" s="254">
        <v>0</v>
      </c>
      <c r="M80" s="268">
        <v>0</v>
      </c>
      <c r="N80" s="188">
        <v>0</v>
      </c>
      <c r="O80" s="227" t="s">
        <v>704</v>
      </c>
      <c r="Q80" s="297">
        <f>+L80-'SP ministeriale comparato'!K79</f>
        <v>0</v>
      </c>
      <c r="R80" s="297">
        <f>+M80-'SP ministeriale comparato'!L79</f>
        <v>0</v>
      </c>
      <c r="S80" s="297">
        <f>+N80-'SP ministeriale comparato'!M79</f>
        <v>0</v>
      </c>
      <c r="T80" s="297" t="e">
        <f>+O80-'SP ministeriale comparato'!N79</f>
        <v>#VALUE!</v>
      </c>
      <c r="U80" s="297">
        <f>+P80-'SP ministeriale comparato'!O79</f>
        <v>0</v>
      </c>
      <c r="V80" s="297">
        <f>+Q80-'SP ministeriale comparato'!P79</f>
        <v>0</v>
      </c>
    </row>
    <row r="81" spans="3:22" ht="15" customHeight="1" x14ac:dyDescent="0.25">
      <c r="C81" s="106"/>
      <c r="D81" s="67"/>
      <c r="E81" s="68"/>
      <c r="F81" s="69"/>
      <c r="G81" s="285"/>
      <c r="H81" s="336" t="s">
        <v>247</v>
      </c>
      <c r="I81" s="334" t="s">
        <v>316</v>
      </c>
      <c r="J81" s="313">
        <v>0</v>
      </c>
      <c r="K81" s="313">
        <v>0</v>
      </c>
      <c r="L81" s="338">
        <v>0</v>
      </c>
      <c r="M81" s="338">
        <v>0</v>
      </c>
      <c r="N81" s="343">
        <v>0</v>
      </c>
      <c r="O81" s="345" t="s">
        <v>704</v>
      </c>
      <c r="Q81" s="297">
        <f>+L81-'SP ministeriale comparato'!K80</f>
        <v>0</v>
      </c>
      <c r="R81" s="297">
        <f>+M81-'SP ministeriale comparato'!L80</f>
        <v>0</v>
      </c>
      <c r="S81" s="297">
        <f>+N81-'SP ministeriale comparato'!M80</f>
        <v>0</v>
      </c>
      <c r="T81" s="297" t="e">
        <f>+O81-'SP ministeriale comparato'!N80</f>
        <v>#VALUE!</v>
      </c>
      <c r="U81" s="297">
        <f>+P81-'SP ministeriale comparato'!O80</f>
        <v>0</v>
      </c>
      <c r="V81" s="297">
        <f>+Q81-'SP ministeriale comparato'!P80</f>
        <v>0</v>
      </c>
    </row>
    <row r="82" spans="3:22" ht="15" customHeight="1" x14ac:dyDescent="0.25">
      <c r="C82" s="106"/>
      <c r="D82" s="42"/>
      <c r="E82" s="49"/>
      <c r="F82" s="43"/>
      <c r="G82" s="286"/>
      <c r="H82" s="340"/>
      <c r="I82" s="341"/>
      <c r="J82" s="315" t="e">
        <v>#N/A</v>
      </c>
      <c r="K82" s="315" t="e">
        <v>#N/A</v>
      </c>
      <c r="L82" s="342">
        <v>0</v>
      </c>
      <c r="M82" s="342">
        <v>0</v>
      </c>
      <c r="N82" s="344"/>
      <c r="O82" s="346"/>
      <c r="Q82" s="297">
        <f>+L82-'SP ministeriale comparato'!K81</f>
        <v>0</v>
      </c>
      <c r="R82" s="297">
        <f>+M82-'SP ministeriale comparato'!L81</f>
        <v>0</v>
      </c>
      <c r="S82" s="297">
        <f>+N82-'SP ministeriale comparato'!M81</f>
        <v>0</v>
      </c>
      <c r="T82" s="297">
        <f>+O82-'SP ministeriale comparato'!N81</f>
        <v>0</v>
      </c>
      <c r="U82" s="297">
        <f>+P82-'SP ministeriale comparato'!O81</f>
        <v>0</v>
      </c>
      <c r="V82" s="297">
        <f>+Q82-'SP ministeriale comparato'!P81</f>
        <v>0</v>
      </c>
    </row>
    <row r="83" spans="3:22" ht="15" customHeight="1" x14ac:dyDescent="0.25">
      <c r="C83" s="106"/>
      <c r="D83" s="35"/>
      <c r="E83" s="36"/>
      <c r="F83" s="37"/>
      <c r="G83" s="52"/>
      <c r="H83" s="38" t="s">
        <v>249</v>
      </c>
      <c r="I83" s="88" t="s">
        <v>317</v>
      </c>
      <c r="J83" s="218">
        <v>0</v>
      </c>
      <c r="K83" s="218">
        <v>0</v>
      </c>
      <c r="L83" s="281">
        <v>0</v>
      </c>
      <c r="M83" s="268">
        <v>0</v>
      </c>
      <c r="N83" s="188">
        <v>0</v>
      </c>
      <c r="O83" s="227" t="s">
        <v>704</v>
      </c>
      <c r="Q83" s="297">
        <f>+L83-'SP ministeriale comparato'!K82</f>
        <v>0</v>
      </c>
      <c r="R83" s="297">
        <f>+M83-'SP ministeriale comparato'!L82</f>
        <v>0</v>
      </c>
      <c r="S83" s="297">
        <f>+N83-'SP ministeriale comparato'!M82</f>
        <v>0</v>
      </c>
      <c r="T83" s="297" t="e">
        <f>+O83-'SP ministeriale comparato'!N82</f>
        <v>#VALUE!</v>
      </c>
      <c r="U83" s="297">
        <f>+P83-'SP ministeriale comparato'!O82</f>
        <v>0</v>
      </c>
      <c r="V83" s="297">
        <f>+Q83-'SP ministeriale comparato'!P82</f>
        <v>0</v>
      </c>
    </row>
    <row r="84" spans="3:22" ht="15" customHeight="1" x14ac:dyDescent="0.25">
      <c r="C84" s="106"/>
      <c r="D84" s="35"/>
      <c r="E84" s="36"/>
      <c r="F84" s="37" t="s">
        <v>247</v>
      </c>
      <c r="G84" s="38" t="s">
        <v>318</v>
      </c>
      <c r="H84" s="38"/>
      <c r="I84" s="38"/>
      <c r="J84" s="218">
        <v>670424.59</v>
      </c>
      <c r="K84" s="218">
        <v>0</v>
      </c>
      <c r="L84" s="281">
        <v>670424.59</v>
      </c>
      <c r="M84" s="268">
        <v>990656.12</v>
      </c>
      <c r="N84" s="268">
        <v>-320231.53000000003</v>
      </c>
      <c r="O84" s="226">
        <v>-0.32300000000000001</v>
      </c>
      <c r="Q84" s="297">
        <f>+L84-'SP ministeriale comparato'!K83</f>
        <v>0</v>
      </c>
      <c r="R84" s="297">
        <f>+M84-'SP ministeriale comparato'!L83</f>
        <v>0</v>
      </c>
      <c r="S84" s="297">
        <f>+N84-'SP ministeriale comparato'!M83</f>
        <v>0</v>
      </c>
      <c r="T84" s="297">
        <f>+O84-'SP ministeriale comparato'!N83</f>
        <v>0</v>
      </c>
      <c r="U84" s="297">
        <f>+P84-'SP ministeriale comparato'!O83</f>
        <v>0</v>
      </c>
      <c r="V84" s="297">
        <f>+Q84-'SP ministeriale comparato'!P83</f>
        <v>0</v>
      </c>
    </row>
    <row r="85" spans="3:22" ht="15" customHeight="1" x14ac:dyDescent="0.25">
      <c r="C85" s="106"/>
      <c r="D85" s="42"/>
      <c r="E85" s="49"/>
      <c r="F85" s="43" t="s">
        <v>249</v>
      </c>
      <c r="G85" s="278" t="s">
        <v>319</v>
      </c>
      <c r="H85" s="278"/>
      <c r="I85" s="278"/>
      <c r="J85" s="218">
        <v>554107.13</v>
      </c>
      <c r="K85" s="218">
        <v>0</v>
      </c>
      <c r="L85" s="281">
        <v>554107.13</v>
      </c>
      <c r="M85" s="268">
        <v>430117.38</v>
      </c>
      <c r="N85" s="268">
        <v>123989.75</v>
      </c>
      <c r="O85" s="226">
        <v>0.28799999999999998</v>
      </c>
      <c r="Q85" s="297">
        <f>+L85-'SP ministeriale comparato'!K84</f>
        <v>0</v>
      </c>
      <c r="R85" s="297">
        <f>+M85-'SP ministeriale comparato'!L84</f>
        <v>0</v>
      </c>
      <c r="S85" s="297">
        <f>+N85-'SP ministeriale comparato'!M84</f>
        <v>0</v>
      </c>
      <c r="T85" s="297">
        <f>+O85-'SP ministeriale comparato'!N84</f>
        <v>0</v>
      </c>
      <c r="U85" s="297">
        <f>+P85-'SP ministeriale comparato'!O84</f>
        <v>0</v>
      </c>
      <c r="V85" s="297">
        <f>+Q85-'SP ministeriale comparato'!P84</f>
        <v>0</v>
      </c>
    </row>
    <row r="86" spans="3:22" ht="15" customHeight="1" x14ac:dyDescent="0.25">
      <c r="C86" s="106"/>
      <c r="D86" s="67"/>
      <c r="E86" s="68"/>
      <c r="F86" s="69"/>
      <c r="G86" s="352" t="s">
        <v>256</v>
      </c>
      <c r="H86" s="352" t="s">
        <v>320</v>
      </c>
      <c r="I86" s="352"/>
      <c r="J86" s="313">
        <v>491546.8</v>
      </c>
      <c r="K86" s="313">
        <v>0</v>
      </c>
      <c r="L86" s="338">
        <v>491546.8</v>
      </c>
      <c r="M86" s="338">
        <v>373328.57</v>
      </c>
      <c r="N86" s="343">
        <v>118218.23</v>
      </c>
      <c r="O86" s="345">
        <v>0.317</v>
      </c>
      <c r="Q86" s="297">
        <f>+L86-'SP ministeriale comparato'!K85</f>
        <v>0</v>
      </c>
      <c r="R86" s="297">
        <f>+M86-'SP ministeriale comparato'!L85</f>
        <v>0</v>
      </c>
      <c r="S86" s="297">
        <f>+N86-'SP ministeriale comparato'!M85</f>
        <v>0</v>
      </c>
      <c r="T86" s="297">
        <f>+O86-'SP ministeriale comparato'!N85</f>
        <v>0</v>
      </c>
      <c r="U86" s="297">
        <f>+P86-'SP ministeriale comparato'!O85</f>
        <v>0</v>
      </c>
      <c r="V86" s="297">
        <f>+Q86-'SP ministeriale comparato'!P85</f>
        <v>0</v>
      </c>
    </row>
    <row r="87" spans="3:22" ht="15" customHeight="1" x14ac:dyDescent="0.25">
      <c r="C87" s="106"/>
      <c r="D87" s="42"/>
      <c r="E87" s="49"/>
      <c r="F87" s="43"/>
      <c r="G87" s="354"/>
      <c r="H87" s="354"/>
      <c r="I87" s="354"/>
      <c r="J87" s="315" t="e">
        <v>#N/A</v>
      </c>
      <c r="K87" s="315" t="e">
        <v>#N/A</v>
      </c>
      <c r="L87" s="342">
        <v>0</v>
      </c>
      <c r="M87" s="342">
        <v>0</v>
      </c>
      <c r="N87" s="344"/>
      <c r="O87" s="346"/>
      <c r="Q87" s="297">
        <f>+L87-'SP ministeriale comparato'!K86</f>
        <v>0</v>
      </c>
      <c r="R87" s="297">
        <f>+M87-'SP ministeriale comparato'!L86</f>
        <v>0</v>
      </c>
      <c r="S87" s="297">
        <f>+N87-'SP ministeriale comparato'!M86</f>
        <v>0</v>
      </c>
      <c r="T87" s="297">
        <f>+O87-'SP ministeriale comparato'!N86</f>
        <v>0</v>
      </c>
      <c r="U87" s="297">
        <f>+P87-'SP ministeriale comparato'!O86</f>
        <v>0</v>
      </c>
      <c r="V87" s="297">
        <f>+Q87-'SP ministeriale comparato'!P86</f>
        <v>0</v>
      </c>
    </row>
    <row r="88" spans="3:22" ht="15" customHeight="1" x14ac:dyDescent="0.25">
      <c r="C88" s="106"/>
      <c r="D88" s="35"/>
      <c r="E88" s="36"/>
      <c r="F88" s="37"/>
      <c r="G88" s="52" t="s">
        <v>258</v>
      </c>
      <c r="H88" s="52" t="s">
        <v>321</v>
      </c>
      <c r="I88" s="38"/>
      <c r="J88" s="218">
        <v>62560.33</v>
      </c>
      <c r="K88" s="218">
        <v>0</v>
      </c>
      <c r="L88" s="281">
        <v>62560.33</v>
      </c>
      <c r="M88" s="268">
        <v>56788.81</v>
      </c>
      <c r="N88" s="188">
        <v>5771.52</v>
      </c>
      <c r="O88" s="227">
        <v>0.10199999999999999</v>
      </c>
      <c r="Q88" s="297">
        <f>+L88-'SP ministeriale comparato'!K87</f>
        <v>0</v>
      </c>
      <c r="R88" s="297">
        <f>+M88-'SP ministeriale comparato'!L87</f>
        <v>0</v>
      </c>
      <c r="S88" s="297">
        <f>+N88-'SP ministeriale comparato'!M87</f>
        <v>0</v>
      </c>
      <c r="T88" s="297">
        <f>+O88-'SP ministeriale comparato'!N87</f>
        <v>0</v>
      </c>
      <c r="U88" s="297">
        <f>+P88-'SP ministeriale comparato'!O87</f>
        <v>0</v>
      </c>
      <c r="V88" s="297">
        <f>+Q88-'SP ministeriale comparato'!P87</f>
        <v>0</v>
      </c>
    </row>
    <row r="89" spans="3:22" ht="15" customHeight="1" x14ac:dyDescent="0.25">
      <c r="C89" s="106"/>
      <c r="D89" s="78"/>
      <c r="E89" s="36"/>
      <c r="F89" s="89" t="s">
        <v>251</v>
      </c>
      <c r="G89" s="361" t="s">
        <v>322</v>
      </c>
      <c r="H89" s="361"/>
      <c r="I89" s="361"/>
      <c r="J89" s="218">
        <v>165948.06</v>
      </c>
      <c r="K89" s="218">
        <v>0</v>
      </c>
      <c r="L89" s="281">
        <v>165948.06</v>
      </c>
      <c r="M89" s="268">
        <v>165948.06</v>
      </c>
      <c r="N89" s="188">
        <v>0</v>
      </c>
      <c r="O89" s="227">
        <v>0</v>
      </c>
      <c r="Q89" s="297">
        <f>+L89-'SP ministeriale comparato'!K88</f>
        <v>0</v>
      </c>
      <c r="R89" s="297">
        <f>+M89-'SP ministeriale comparato'!L88</f>
        <v>0</v>
      </c>
      <c r="S89" s="297">
        <f>+N89-'SP ministeriale comparato'!M88</f>
        <v>0</v>
      </c>
      <c r="T89" s="297">
        <f>+O89-'SP ministeriale comparato'!N88</f>
        <v>0</v>
      </c>
      <c r="U89" s="297">
        <f>+P89-'SP ministeriale comparato'!O88</f>
        <v>0</v>
      </c>
      <c r="V89" s="297">
        <f>+Q89-'SP ministeriale comparato'!P88</f>
        <v>0</v>
      </c>
    </row>
    <row r="90" spans="3:22" ht="15" customHeight="1" x14ac:dyDescent="0.25">
      <c r="C90" s="118"/>
      <c r="D90" s="75"/>
      <c r="E90" s="49"/>
      <c r="F90" s="87" t="s">
        <v>266</v>
      </c>
      <c r="G90" s="278" t="s">
        <v>323</v>
      </c>
      <c r="H90" s="43"/>
      <c r="I90" s="278"/>
      <c r="J90" s="218">
        <v>33554.06</v>
      </c>
      <c r="K90" s="218">
        <v>0</v>
      </c>
      <c r="L90" s="281">
        <v>33554.06</v>
      </c>
      <c r="M90" s="268">
        <v>295788.44</v>
      </c>
      <c r="N90" s="268">
        <v>-262234.38</v>
      </c>
      <c r="O90" s="226">
        <v>-0.88700000000000001</v>
      </c>
      <c r="Q90" s="297">
        <f>+L90-'SP ministeriale comparato'!K89</f>
        <v>0</v>
      </c>
      <c r="R90" s="297">
        <f>+M90-'SP ministeriale comparato'!L89</f>
        <v>0</v>
      </c>
      <c r="S90" s="297">
        <f>+N90-'SP ministeriale comparato'!M89</f>
        <v>0</v>
      </c>
      <c r="T90" s="297">
        <f>+O90-'SP ministeriale comparato'!N89</f>
        <v>0</v>
      </c>
      <c r="U90" s="297">
        <f>+P90-'SP ministeriale comparato'!O89</f>
        <v>0</v>
      </c>
      <c r="V90" s="297">
        <f>+Q90-'SP ministeriale comparato'!P89</f>
        <v>0</v>
      </c>
    </row>
    <row r="91" spans="3:22" ht="15" customHeight="1" thickBot="1" x14ac:dyDescent="0.3">
      <c r="C91" s="118"/>
      <c r="D91" s="78"/>
      <c r="E91" s="36"/>
      <c r="F91" s="89" t="s">
        <v>268</v>
      </c>
      <c r="G91" s="38" t="s">
        <v>324</v>
      </c>
      <c r="H91" s="37"/>
      <c r="I91" s="38"/>
      <c r="J91" s="266">
        <v>8560771.7699999996</v>
      </c>
      <c r="K91" s="266">
        <v>0</v>
      </c>
      <c r="L91" s="281">
        <v>8560771.7699999996</v>
      </c>
      <c r="M91" s="268">
        <v>9024910.2599999998</v>
      </c>
      <c r="N91" s="188">
        <v>-464138.49</v>
      </c>
      <c r="O91" s="227">
        <v>-5.0999999999999997E-2</v>
      </c>
      <c r="Q91" s="297">
        <f>+L91-'SP ministeriale comparato'!K90</f>
        <v>0</v>
      </c>
      <c r="R91" s="297">
        <f>+M91-'SP ministeriale comparato'!L90</f>
        <v>0</v>
      </c>
      <c r="S91" s="297">
        <f>+N91-'SP ministeriale comparato'!M90</f>
        <v>0</v>
      </c>
      <c r="T91" s="297">
        <f>+O91-'SP ministeriale comparato'!N90</f>
        <v>0</v>
      </c>
      <c r="U91" s="297">
        <f>+P91-'SP ministeriale comparato'!O90</f>
        <v>0</v>
      </c>
      <c r="V91" s="297">
        <f>+Q91-'SP ministeriale comparato'!P90</f>
        <v>0</v>
      </c>
    </row>
    <row r="92" spans="3:22" ht="15" customHeight="1" x14ac:dyDescent="0.25">
      <c r="C92" s="130"/>
      <c r="D92" s="33" t="s">
        <v>276</v>
      </c>
      <c r="E92" s="34" t="s">
        <v>325</v>
      </c>
      <c r="F92" s="34"/>
      <c r="G92" s="34"/>
      <c r="H92" s="34"/>
      <c r="I92" s="34"/>
      <c r="J92" s="90"/>
      <c r="K92" s="91"/>
      <c r="L92" s="186">
        <v>0</v>
      </c>
      <c r="M92" s="186">
        <v>0</v>
      </c>
      <c r="N92" s="186">
        <v>0</v>
      </c>
      <c r="O92" s="225" t="s">
        <v>704</v>
      </c>
      <c r="Q92" s="297">
        <f>+L92-'SP ministeriale comparato'!K91</f>
        <v>0</v>
      </c>
      <c r="R92" s="297">
        <f>+M92-'SP ministeriale comparato'!L91</f>
        <v>0</v>
      </c>
      <c r="S92" s="297">
        <f>+N92-'SP ministeriale comparato'!M91</f>
        <v>0</v>
      </c>
      <c r="T92" s="297" t="e">
        <f>+O92-'SP ministeriale comparato'!N91</f>
        <v>#VALUE!</v>
      </c>
      <c r="U92" s="297">
        <f>+P92-'SP ministeriale comparato'!O91</f>
        <v>0</v>
      </c>
      <c r="V92" s="297">
        <f>+Q92-'SP ministeriale comparato'!P91</f>
        <v>0</v>
      </c>
    </row>
    <row r="93" spans="3:22" ht="15" customHeight="1" x14ac:dyDescent="0.25">
      <c r="C93" s="106"/>
      <c r="D93" s="35"/>
      <c r="E93" s="36"/>
      <c r="F93" s="37" t="s">
        <v>243</v>
      </c>
      <c r="G93" s="38" t="s">
        <v>326</v>
      </c>
      <c r="H93" s="38"/>
      <c r="I93" s="38"/>
      <c r="J93" s="39"/>
      <c r="K93" s="40"/>
      <c r="L93" s="268">
        <v>0</v>
      </c>
      <c r="M93" s="268">
        <v>0</v>
      </c>
      <c r="N93" s="268">
        <v>0</v>
      </c>
      <c r="O93" s="226" t="s">
        <v>704</v>
      </c>
      <c r="Q93" s="297">
        <f>+L93-'SP ministeriale comparato'!K92</f>
        <v>0</v>
      </c>
      <c r="R93" s="297">
        <f>+M93-'SP ministeriale comparato'!L92</f>
        <v>0</v>
      </c>
      <c r="S93" s="297">
        <f>+N93-'SP ministeriale comparato'!M92</f>
        <v>0</v>
      </c>
      <c r="T93" s="297" t="e">
        <f>+O93-'SP ministeriale comparato'!N92</f>
        <v>#VALUE!</v>
      </c>
      <c r="U93" s="297">
        <f>+P93-'SP ministeriale comparato'!O92</f>
        <v>0</v>
      </c>
      <c r="V93" s="297">
        <f>+Q93-'SP ministeriale comparato'!P92</f>
        <v>0</v>
      </c>
    </row>
    <row r="94" spans="3:22" ht="15" customHeight="1" x14ac:dyDescent="0.25">
      <c r="C94" s="106"/>
      <c r="D94" s="42"/>
      <c r="E94" s="49"/>
      <c r="F94" s="43" t="s">
        <v>245</v>
      </c>
      <c r="G94" s="278" t="s">
        <v>327</v>
      </c>
      <c r="H94" s="278"/>
      <c r="I94" s="278"/>
      <c r="J94" s="44"/>
      <c r="K94" s="45"/>
      <c r="L94" s="268">
        <v>0</v>
      </c>
      <c r="M94" s="268">
        <v>0</v>
      </c>
      <c r="N94" s="268">
        <v>0</v>
      </c>
      <c r="O94" s="226" t="s">
        <v>704</v>
      </c>
      <c r="Q94" s="297">
        <f>+L94-'SP ministeriale comparato'!K93</f>
        <v>0</v>
      </c>
      <c r="R94" s="297">
        <f>+M94-'SP ministeriale comparato'!L93</f>
        <v>0</v>
      </c>
      <c r="S94" s="297">
        <f>+N94-'SP ministeriale comparato'!M93</f>
        <v>0</v>
      </c>
      <c r="T94" s="297" t="e">
        <f>+O94-'SP ministeriale comparato'!N93</f>
        <v>#VALUE!</v>
      </c>
      <c r="U94" s="297">
        <f>+P94-'SP ministeriale comparato'!O93</f>
        <v>0</v>
      </c>
      <c r="V94" s="297">
        <f>+Q94-'SP ministeriale comparato'!P93</f>
        <v>0</v>
      </c>
    </row>
    <row r="95" spans="3:22" ht="15" customHeight="1" x14ac:dyDescent="0.25">
      <c r="C95" s="130"/>
      <c r="D95" s="33" t="s">
        <v>328</v>
      </c>
      <c r="E95" s="34" t="s">
        <v>329</v>
      </c>
      <c r="F95" s="34"/>
      <c r="G95" s="34"/>
      <c r="H95" s="34"/>
      <c r="I95" s="34"/>
      <c r="J95" s="31"/>
      <c r="K95" s="32"/>
      <c r="L95" s="186">
        <v>22962832.699999999</v>
      </c>
      <c r="M95" s="186">
        <v>24999742.899999999</v>
      </c>
      <c r="N95" s="186">
        <v>-2036910.2</v>
      </c>
      <c r="O95" s="225">
        <v>-8.1000000000000003E-2</v>
      </c>
      <c r="Q95" s="297">
        <f>+L95-'SP ministeriale comparato'!K94</f>
        <v>0</v>
      </c>
      <c r="R95" s="297">
        <f>+M95-'SP ministeriale comparato'!L94</f>
        <v>0</v>
      </c>
      <c r="S95" s="297">
        <f>+N95-'SP ministeriale comparato'!M94</f>
        <v>0</v>
      </c>
      <c r="T95" s="297">
        <f>+O95-'SP ministeriale comparato'!N94</f>
        <v>0</v>
      </c>
      <c r="U95" s="297">
        <f>+P95-'SP ministeriale comparato'!O94</f>
        <v>0</v>
      </c>
      <c r="V95" s="297">
        <f>+Q95-'SP ministeriale comparato'!P94</f>
        <v>0</v>
      </c>
    </row>
    <row r="96" spans="3:22" ht="15" customHeight="1" x14ac:dyDescent="0.25">
      <c r="C96" s="106"/>
      <c r="D96" s="42"/>
      <c r="E96" s="49"/>
      <c r="F96" s="43" t="s">
        <v>243</v>
      </c>
      <c r="G96" s="278" t="s">
        <v>330</v>
      </c>
      <c r="H96" s="278"/>
      <c r="I96" s="278"/>
      <c r="J96" s="44"/>
      <c r="K96" s="45"/>
      <c r="L96" s="268">
        <v>6205.01</v>
      </c>
      <c r="M96" s="268">
        <v>6112.47</v>
      </c>
      <c r="N96" s="268">
        <v>92.54</v>
      </c>
      <c r="O96" s="226">
        <v>1.4999999999999999E-2</v>
      </c>
      <c r="Q96" s="297">
        <f>+L96-'SP ministeriale comparato'!K95</f>
        <v>0</v>
      </c>
      <c r="R96" s="297">
        <f>+M96-'SP ministeriale comparato'!L95</f>
        <v>0</v>
      </c>
      <c r="S96" s="297">
        <f>+N96-'SP ministeriale comparato'!M95</f>
        <v>0</v>
      </c>
      <c r="T96" s="297">
        <f>+O96-'SP ministeriale comparato'!N95</f>
        <v>0</v>
      </c>
      <c r="U96" s="297">
        <f>+P96-'SP ministeriale comparato'!O95</f>
        <v>0</v>
      </c>
      <c r="V96" s="297">
        <f>+Q96-'SP ministeriale comparato'!P95</f>
        <v>0</v>
      </c>
    </row>
    <row r="97" spans="3:22" ht="15" customHeight="1" x14ac:dyDescent="0.25">
      <c r="C97" s="106"/>
      <c r="D97" s="35"/>
      <c r="E97" s="36"/>
      <c r="F97" s="37" t="s">
        <v>245</v>
      </c>
      <c r="G97" s="38" t="s">
        <v>331</v>
      </c>
      <c r="H97" s="38"/>
      <c r="I97" s="38"/>
      <c r="J97" s="39"/>
      <c r="K97" s="40"/>
      <c r="L97" s="268">
        <v>22955813.050000001</v>
      </c>
      <c r="M97" s="268">
        <v>24988423.870000001</v>
      </c>
      <c r="N97" s="268">
        <v>-2032610.82</v>
      </c>
      <c r="O97" s="226">
        <v>-8.1000000000000003E-2</v>
      </c>
      <c r="Q97" s="297">
        <f>+L97-'SP ministeriale comparato'!K96</f>
        <v>0</v>
      </c>
      <c r="R97" s="297">
        <f>+M97-'SP ministeriale comparato'!L96</f>
        <v>0</v>
      </c>
      <c r="S97" s="297">
        <f>+N97-'SP ministeriale comparato'!M96</f>
        <v>0</v>
      </c>
      <c r="T97" s="297">
        <f>+O97-'SP ministeriale comparato'!N96</f>
        <v>0</v>
      </c>
      <c r="U97" s="297">
        <f>+P97-'SP ministeriale comparato'!O96</f>
        <v>0</v>
      </c>
      <c r="V97" s="297">
        <f>+Q97-'SP ministeriale comparato'!P96</f>
        <v>0</v>
      </c>
    </row>
    <row r="98" spans="3:22" ht="15" customHeight="1" x14ac:dyDescent="0.25">
      <c r="C98" s="106"/>
      <c r="D98" s="42"/>
      <c r="E98" s="49"/>
      <c r="F98" s="43" t="s">
        <v>247</v>
      </c>
      <c r="G98" s="278" t="s">
        <v>332</v>
      </c>
      <c r="H98" s="278"/>
      <c r="I98" s="278"/>
      <c r="J98" s="44"/>
      <c r="K98" s="45"/>
      <c r="L98" s="268">
        <v>0</v>
      </c>
      <c r="M98" s="268">
        <v>0</v>
      </c>
      <c r="N98" s="268">
        <v>0</v>
      </c>
      <c r="O98" s="226" t="s">
        <v>704</v>
      </c>
      <c r="Q98" s="297">
        <f>+L98-'SP ministeriale comparato'!K97</f>
        <v>0</v>
      </c>
      <c r="R98" s="297">
        <f>+M98-'SP ministeriale comparato'!L97</f>
        <v>0</v>
      </c>
      <c r="S98" s="297">
        <f>+N98-'SP ministeriale comparato'!M97</f>
        <v>0</v>
      </c>
      <c r="T98" s="297" t="e">
        <f>+O98-'SP ministeriale comparato'!N97</f>
        <v>#VALUE!</v>
      </c>
      <c r="U98" s="297">
        <f>+P98-'SP ministeriale comparato'!O97</f>
        <v>0</v>
      </c>
      <c r="V98" s="297">
        <f>+Q98-'SP ministeriale comparato'!P97</f>
        <v>0</v>
      </c>
    </row>
    <row r="99" spans="3:22" ht="15" customHeight="1" x14ac:dyDescent="0.25">
      <c r="C99" s="118"/>
      <c r="D99" s="78"/>
      <c r="E99" s="36"/>
      <c r="F99" s="89" t="s">
        <v>249</v>
      </c>
      <c r="G99" s="38" t="s">
        <v>333</v>
      </c>
      <c r="H99" s="37"/>
      <c r="I99" s="38"/>
      <c r="J99" s="39"/>
      <c r="K99" s="40"/>
      <c r="L99" s="268">
        <v>814.64</v>
      </c>
      <c r="M99" s="268">
        <v>5206.5600000000004</v>
      </c>
      <c r="N99" s="269">
        <v>-4391.92</v>
      </c>
      <c r="O99" s="272">
        <v>-0.84399999999999997</v>
      </c>
      <c r="Q99" s="297">
        <f>+L99-'SP ministeriale comparato'!K98</f>
        <v>0</v>
      </c>
      <c r="R99" s="297">
        <f>+M99-'SP ministeriale comparato'!L98</f>
        <v>0</v>
      </c>
      <c r="S99" s="297">
        <f>+N99-'SP ministeriale comparato'!M98</f>
        <v>0</v>
      </c>
      <c r="T99" s="297">
        <f>+O99-'SP ministeriale comparato'!N98</f>
        <v>0</v>
      </c>
      <c r="U99" s="297">
        <f>+P99-'SP ministeriale comparato'!O98</f>
        <v>0</v>
      </c>
      <c r="V99" s="297">
        <f>+Q99-'SP ministeriale comparato'!P98</f>
        <v>0</v>
      </c>
    </row>
    <row r="100" spans="3:22" ht="15" customHeight="1" x14ac:dyDescent="0.25">
      <c r="C100" s="117"/>
      <c r="D100" s="72" t="s">
        <v>334</v>
      </c>
      <c r="E100" s="73"/>
      <c r="F100" s="73"/>
      <c r="G100" s="73"/>
      <c r="H100" s="73"/>
      <c r="I100" s="73"/>
      <c r="J100" s="92"/>
      <c r="K100" s="93"/>
      <c r="L100" s="200">
        <v>111450560.83</v>
      </c>
      <c r="M100" s="200">
        <v>134629654.12</v>
      </c>
      <c r="N100" s="196">
        <v>-23179093.289999999</v>
      </c>
      <c r="O100" s="232">
        <v>-0.17199999999999999</v>
      </c>
      <c r="Q100" s="297">
        <f>+L100-'SP ministeriale comparato'!K99</f>
        <v>0</v>
      </c>
      <c r="R100" s="297">
        <f>+M100-'SP ministeriale comparato'!L99</f>
        <v>0</v>
      </c>
      <c r="S100" s="297">
        <f>+N100-'SP ministeriale comparato'!M99</f>
        <v>0</v>
      </c>
      <c r="T100" s="297">
        <f>+O100-'SP ministeriale comparato'!N99</f>
        <v>0</v>
      </c>
      <c r="U100" s="297">
        <f>+P100-'SP ministeriale comparato'!O99</f>
        <v>0</v>
      </c>
      <c r="V100" s="297">
        <f>+Q100-'SP ministeriale comparato'!P99</f>
        <v>0</v>
      </c>
    </row>
    <row r="101" spans="3:22" ht="15" customHeight="1" x14ac:dyDescent="0.25">
      <c r="C101" s="118"/>
      <c r="D101" s="75"/>
      <c r="E101" s="278"/>
      <c r="F101" s="278"/>
      <c r="G101" s="278"/>
      <c r="H101" s="278"/>
      <c r="I101" s="278"/>
      <c r="J101" s="44"/>
      <c r="K101" s="45"/>
      <c r="L101" s="281"/>
      <c r="M101" s="271"/>
      <c r="N101" s="271"/>
      <c r="O101" s="274"/>
      <c r="Q101" s="297">
        <f>+L101-'SP ministeriale comparato'!K100</f>
        <v>0</v>
      </c>
      <c r="R101" s="297">
        <f>+M101-'SP ministeriale comparato'!L100</f>
        <v>0</v>
      </c>
      <c r="S101" s="297">
        <f>+N101-'SP ministeriale comparato'!M100</f>
        <v>0</v>
      </c>
      <c r="T101" s="297">
        <f>+O101-'SP ministeriale comparato'!N100</f>
        <v>0</v>
      </c>
      <c r="U101" s="297">
        <f>+P101-'SP ministeriale comparato'!O100</f>
        <v>0</v>
      </c>
      <c r="V101" s="297">
        <f>+Q101-'SP ministeriale comparato'!P100</f>
        <v>0</v>
      </c>
    </row>
    <row r="102" spans="3:22" ht="15" customHeight="1" x14ac:dyDescent="0.25">
      <c r="C102" s="105" t="s">
        <v>335</v>
      </c>
      <c r="D102" s="76" t="s">
        <v>336</v>
      </c>
      <c r="E102" s="77"/>
      <c r="F102" s="77"/>
      <c r="G102" s="77"/>
      <c r="H102" s="77"/>
      <c r="I102" s="77"/>
      <c r="J102" s="31"/>
      <c r="K102" s="32"/>
      <c r="L102" s="186">
        <v>326178.59000000003</v>
      </c>
      <c r="M102" s="186">
        <v>217201.64</v>
      </c>
      <c r="N102" s="186">
        <v>108976.95</v>
      </c>
      <c r="O102" s="225">
        <v>0.502</v>
      </c>
      <c r="Q102" s="297">
        <f>+L102-'SP ministeriale comparato'!K101</f>
        <v>0</v>
      </c>
      <c r="R102" s="297">
        <f>+M102-'SP ministeriale comparato'!L101</f>
        <v>0</v>
      </c>
      <c r="S102" s="297">
        <f>+N102-'SP ministeriale comparato'!M101</f>
        <v>0</v>
      </c>
      <c r="T102" s="297">
        <f>+O102-'SP ministeriale comparato'!N101</f>
        <v>0</v>
      </c>
      <c r="U102" s="297">
        <f>+P102-'SP ministeriale comparato'!O101</f>
        <v>0</v>
      </c>
      <c r="V102" s="297">
        <f>+Q102-'SP ministeriale comparato'!P101</f>
        <v>0</v>
      </c>
    </row>
    <row r="103" spans="3:22" ht="15" customHeight="1" x14ac:dyDescent="0.25">
      <c r="C103" s="130"/>
      <c r="D103" s="46" t="s">
        <v>241</v>
      </c>
      <c r="E103" s="293" t="s">
        <v>337</v>
      </c>
      <c r="F103" s="293"/>
      <c r="G103" s="293"/>
      <c r="H103" s="293"/>
      <c r="I103" s="293"/>
      <c r="J103" s="47"/>
      <c r="K103" s="48"/>
      <c r="L103" s="186">
        <v>0</v>
      </c>
      <c r="M103" s="186">
        <v>102.96</v>
      </c>
      <c r="N103" s="186">
        <v>-102.96</v>
      </c>
      <c r="O103" s="225">
        <v>-1</v>
      </c>
      <c r="Q103" s="297">
        <f>+L103-'SP ministeriale comparato'!K102</f>
        <v>0</v>
      </c>
      <c r="R103" s="297">
        <f>+M103-'SP ministeriale comparato'!L102</f>
        <v>0</v>
      </c>
      <c r="S103" s="297">
        <f>+N103-'SP ministeriale comparato'!M102</f>
        <v>0</v>
      </c>
      <c r="T103" s="297">
        <f>+O103-'SP ministeriale comparato'!N102</f>
        <v>0</v>
      </c>
      <c r="U103" s="297">
        <f>+P103-'SP ministeriale comparato'!O102</f>
        <v>0</v>
      </c>
      <c r="V103" s="297">
        <f>+Q103-'SP ministeriale comparato'!P102</f>
        <v>0</v>
      </c>
    </row>
    <row r="104" spans="3:22" ht="15" customHeight="1" x14ac:dyDescent="0.25">
      <c r="C104" s="130"/>
      <c r="D104" s="33" t="s">
        <v>253</v>
      </c>
      <c r="E104" s="34" t="s">
        <v>338</v>
      </c>
      <c r="F104" s="34"/>
      <c r="G104" s="34"/>
      <c r="H104" s="34"/>
      <c r="I104" s="34"/>
      <c r="J104" s="31"/>
      <c r="K104" s="32"/>
      <c r="L104" s="186">
        <v>326178.59000000003</v>
      </c>
      <c r="M104" s="186">
        <v>217098.68</v>
      </c>
      <c r="N104" s="289">
        <v>109079.91</v>
      </c>
      <c r="O104" s="291">
        <v>0.502</v>
      </c>
      <c r="Q104" s="297">
        <f>+L104-'SP ministeriale comparato'!K103</f>
        <v>0</v>
      </c>
      <c r="R104" s="297">
        <f>+M104-'SP ministeriale comparato'!L103</f>
        <v>0</v>
      </c>
      <c r="S104" s="297">
        <f>+N104-'SP ministeriale comparato'!M103</f>
        <v>0</v>
      </c>
      <c r="T104" s="297">
        <f>+O104-'SP ministeriale comparato'!N103</f>
        <v>0</v>
      </c>
      <c r="U104" s="297">
        <f>+P104-'SP ministeriale comparato'!O103</f>
        <v>0</v>
      </c>
      <c r="V104" s="297">
        <f>+Q104-'SP ministeriale comparato'!P103</f>
        <v>0</v>
      </c>
    </row>
    <row r="105" spans="3:22" ht="15" customHeight="1" x14ac:dyDescent="0.25">
      <c r="C105" s="117"/>
      <c r="D105" s="72" t="s">
        <v>339</v>
      </c>
      <c r="E105" s="73"/>
      <c r="F105" s="73"/>
      <c r="G105" s="73"/>
      <c r="H105" s="73"/>
      <c r="I105" s="73"/>
      <c r="J105" s="92"/>
      <c r="K105" s="93"/>
      <c r="L105" s="200">
        <v>326178.59000000003</v>
      </c>
      <c r="M105" s="200">
        <v>217201.64</v>
      </c>
      <c r="N105" s="196">
        <v>108976.95</v>
      </c>
      <c r="O105" s="232">
        <v>0.502</v>
      </c>
      <c r="Q105" s="297">
        <f>+L105-'SP ministeriale comparato'!K104</f>
        <v>0</v>
      </c>
      <c r="R105" s="297">
        <f>+M105-'SP ministeriale comparato'!L104</f>
        <v>0</v>
      </c>
      <c r="S105" s="297">
        <f>+N105-'SP ministeriale comparato'!M104</f>
        <v>0</v>
      </c>
      <c r="T105" s="297">
        <f>+O105-'SP ministeriale comparato'!N104</f>
        <v>0</v>
      </c>
      <c r="U105" s="297">
        <f>+P105-'SP ministeriale comparato'!O104</f>
        <v>0</v>
      </c>
      <c r="V105" s="297">
        <f>+Q105-'SP ministeriale comparato'!P104</f>
        <v>0</v>
      </c>
    </row>
    <row r="106" spans="3:22" ht="15" customHeight="1" x14ac:dyDescent="0.25">
      <c r="C106" s="118"/>
      <c r="D106" s="75"/>
      <c r="E106" s="278"/>
      <c r="F106" s="278"/>
      <c r="G106" s="278"/>
      <c r="H106" s="278"/>
      <c r="I106" s="278"/>
      <c r="J106" s="44"/>
      <c r="K106" s="45"/>
      <c r="L106" s="279"/>
      <c r="M106" s="270"/>
      <c r="N106" s="270"/>
      <c r="O106" s="273"/>
      <c r="Q106" s="297">
        <f>+L106-'SP ministeriale comparato'!K105</f>
        <v>0</v>
      </c>
      <c r="R106" s="297">
        <f>+M106-'SP ministeriale comparato'!L105</f>
        <v>0</v>
      </c>
      <c r="S106" s="297">
        <f>+N106-'SP ministeriale comparato'!M105</f>
        <v>0</v>
      </c>
      <c r="T106" s="297">
        <f>+O106-'SP ministeriale comparato'!N105</f>
        <v>0</v>
      </c>
      <c r="U106" s="297">
        <f>+P106-'SP ministeriale comparato'!O105</f>
        <v>0</v>
      </c>
      <c r="V106" s="297">
        <f>+Q106-'SP ministeriale comparato'!P105</f>
        <v>0</v>
      </c>
    </row>
    <row r="107" spans="3:22" ht="15" customHeight="1" x14ac:dyDescent="0.25">
      <c r="C107" s="178" t="s">
        <v>340</v>
      </c>
      <c r="D107" s="94"/>
      <c r="E107" s="95"/>
      <c r="F107" s="96"/>
      <c r="G107" s="96"/>
      <c r="H107" s="96"/>
      <c r="I107" s="95"/>
      <c r="J107" s="97"/>
      <c r="K107" s="98"/>
      <c r="L107" s="204">
        <v>272875682.88999999</v>
      </c>
      <c r="M107" s="204">
        <v>298659321.94</v>
      </c>
      <c r="N107" s="205">
        <v>-25783639.050000001</v>
      </c>
      <c r="O107" s="237">
        <v>-8.5999999999999993E-2</v>
      </c>
      <c r="Q107" s="297">
        <f>+L107-'SP ministeriale comparato'!K106</f>
        <v>0</v>
      </c>
      <c r="R107" s="297">
        <f>+M107-'SP ministeriale comparato'!L106</f>
        <v>0</v>
      </c>
      <c r="S107" s="297">
        <f>+N107-'SP ministeriale comparato'!M106</f>
        <v>0</v>
      </c>
      <c r="T107" s="297">
        <f>+O107-'SP ministeriale comparato'!N106</f>
        <v>0</v>
      </c>
      <c r="U107" s="297">
        <f>+P107-'SP ministeriale comparato'!O106</f>
        <v>0</v>
      </c>
      <c r="V107" s="297">
        <f>+Q107-'SP ministeriale comparato'!P106</f>
        <v>0</v>
      </c>
    </row>
    <row r="108" spans="3:22" ht="15" customHeight="1" x14ac:dyDescent="0.25">
      <c r="C108" s="118"/>
      <c r="D108" s="75"/>
      <c r="E108" s="278"/>
      <c r="F108" s="278"/>
      <c r="G108" s="278"/>
      <c r="H108" s="278"/>
      <c r="I108" s="278"/>
      <c r="J108" s="44"/>
      <c r="K108" s="45"/>
      <c r="L108" s="281"/>
      <c r="M108" s="271"/>
      <c r="N108" s="271"/>
      <c r="O108" s="274"/>
      <c r="Q108" s="297">
        <f>+L108-'SP ministeriale comparato'!K107</f>
        <v>0</v>
      </c>
      <c r="R108" s="297">
        <f>+M108-'SP ministeriale comparato'!L107</f>
        <v>0</v>
      </c>
      <c r="S108" s="297">
        <f>+N108-'SP ministeriale comparato'!M107</f>
        <v>0</v>
      </c>
      <c r="T108" s="297">
        <f>+O108-'SP ministeriale comparato'!N107</f>
        <v>0</v>
      </c>
      <c r="U108" s="297">
        <f>+P108-'SP ministeriale comparato'!O107</f>
        <v>0</v>
      </c>
      <c r="V108" s="297">
        <f>+Q108-'SP ministeriale comparato'!P107</f>
        <v>0</v>
      </c>
    </row>
    <row r="109" spans="3:22" ht="15" customHeight="1" x14ac:dyDescent="0.25">
      <c r="C109" s="105" t="s">
        <v>341</v>
      </c>
      <c r="D109" s="76" t="s">
        <v>342</v>
      </c>
      <c r="E109" s="77"/>
      <c r="F109" s="99"/>
      <c r="G109" s="99"/>
      <c r="H109" s="99"/>
      <c r="I109" s="36"/>
      <c r="J109" s="31"/>
      <c r="K109" s="32"/>
      <c r="L109" s="186">
        <v>19166223.809999999</v>
      </c>
      <c r="M109" s="186">
        <v>19628148.859999999</v>
      </c>
      <c r="N109" s="268">
        <v>-461925.05</v>
      </c>
      <c r="O109" s="226">
        <v>-2.4E-2</v>
      </c>
      <c r="Q109" s="297">
        <f>+L109-'SP ministeriale comparato'!K108</f>
        <v>0</v>
      </c>
      <c r="R109" s="297">
        <f>+M109-'SP ministeriale comparato'!L108</f>
        <v>0</v>
      </c>
      <c r="S109" s="297">
        <f>+N109-'SP ministeriale comparato'!M108</f>
        <v>0</v>
      </c>
      <c r="T109" s="297">
        <f>+O109-'SP ministeriale comparato'!N108</f>
        <v>0</v>
      </c>
      <c r="U109" s="297">
        <f>+P109-'SP ministeriale comparato'!O108</f>
        <v>0</v>
      </c>
      <c r="V109" s="297">
        <f>+Q109-'SP ministeriale comparato'!P108</f>
        <v>0</v>
      </c>
    </row>
    <row r="110" spans="3:22" ht="15" customHeight="1" x14ac:dyDescent="0.25">
      <c r="C110" s="118"/>
      <c r="D110" s="46" t="s">
        <v>241</v>
      </c>
      <c r="E110" s="100" t="s">
        <v>343</v>
      </c>
      <c r="F110" s="101"/>
      <c r="G110" s="102"/>
      <c r="H110" s="102"/>
      <c r="I110" s="49"/>
      <c r="J110" s="44"/>
      <c r="K110" s="45"/>
      <c r="L110" s="186">
        <v>0</v>
      </c>
      <c r="M110" s="186">
        <v>0</v>
      </c>
      <c r="N110" s="268">
        <v>0</v>
      </c>
      <c r="O110" s="226" t="s">
        <v>704</v>
      </c>
      <c r="Q110" s="297">
        <f>+L110-'SP ministeriale comparato'!K109</f>
        <v>0</v>
      </c>
      <c r="R110" s="297">
        <f>+M110-'SP ministeriale comparato'!L109</f>
        <v>0</v>
      </c>
      <c r="S110" s="297">
        <f>+N110-'SP ministeriale comparato'!M109</f>
        <v>0</v>
      </c>
      <c r="T110" s="297" t="e">
        <f>+O110-'SP ministeriale comparato'!N109</f>
        <v>#VALUE!</v>
      </c>
      <c r="U110" s="297">
        <f>+P110-'SP ministeriale comparato'!O109</f>
        <v>0</v>
      </c>
      <c r="V110" s="297">
        <f>+Q110-'SP ministeriale comparato'!P109</f>
        <v>0</v>
      </c>
    </row>
    <row r="111" spans="3:22" ht="15" customHeight="1" x14ac:dyDescent="0.25">
      <c r="C111" s="118"/>
      <c r="D111" s="33" t="s">
        <v>253</v>
      </c>
      <c r="E111" s="103" t="s">
        <v>344</v>
      </c>
      <c r="F111" s="77"/>
      <c r="G111" s="99"/>
      <c r="H111" s="99"/>
      <c r="I111" s="36"/>
      <c r="J111" s="39"/>
      <c r="K111" s="40"/>
      <c r="L111" s="186">
        <v>3900</v>
      </c>
      <c r="M111" s="186">
        <v>3900</v>
      </c>
      <c r="N111" s="268">
        <v>0</v>
      </c>
      <c r="O111" s="226">
        <v>0</v>
      </c>
      <c r="Q111" s="297">
        <f>+L111-'SP ministeriale comparato'!K110</f>
        <v>0</v>
      </c>
      <c r="R111" s="297">
        <f>+M111-'SP ministeriale comparato'!L110</f>
        <v>0</v>
      </c>
      <c r="S111" s="297">
        <f>+N111-'SP ministeriale comparato'!M110</f>
        <v>0</v>
      </c>
      <c r="T111" s="297">
        <f>+O111-'SP ministeriale comparato'!N110</f>
        <v>0</v>
      </c>
      <c r="U111" s="297">
        <f>+P111-'SP ministeriale comparato'!O110</f>
        <v>0</v>
      </c>
      <c r="V111" s="297">
        <f>+Q111-'SP ministeriale comparato'!P110</f>
        <v>0</v>
      </c>
    </row>
    <row r="112" spans="3:22" ht="15" customHeight="1" x14ac:dyDescent="0.25">
      <c r="C112" s="118"/>
      <c r="D112" s="46" t="s">
        <v>276</v>
      </c>
      <c r="E112" s="100" t="s">
        <v>345</v>
      </c>
      <c r="F112" s="101"/>
      <c r="G112" s="102"/>
      <c r="H112" s="102"/>
      <c r="I112" s="49"/>
      <c r="J112" s="44"/>
      <c r="K112" s="45"/>
      <c r="L112" s="186">
        <v>2171812.89</v>
      </c>
      <c r="M112" s="186">
        <v>2171812.89</v>
      </c>
      <c r="N112" s="268">
        <v>0</v>
      </c>
      <c r="O112" s="226">
        <v>0</v>
      </c>
      <c r="Q112" s="297">
        <f>+L112-'SP ministeriale comparato'!K111</f>
        <v>0</v>
      </c>
      <c r="R112" s="297">
        <f>+M112-'SP ministeriale comparato'!L111</f>
        <v>0</v>
      </c>
      <c r="S112" s="297">
        <f>+N112-'SP ministeriale comparato'!M111</f>
        <v>0</v>
      </c>
      <c r="T112" s="297">
        <f>+O112-'SP ministeriale comparato'!N111</f>
        <v>0</v>
      </c>
      <c r="U112" s="297">
        <f>+P112-'SP ministeriale comparato'!O111</f>
        <v>0</v>
      </c>
      <c r="V112" s="297">
        <f>+Q112-'SP ministeriale comparato'!P111</f>
        <v>0</v>
      </c>
    </row>
    <row r="113" spans="3:22" ht="15" customHeight="1" x14ac:dyDescent="0.25">
      <c r="C113" s="118"/>
      <c r="D113" s="33" t="s">
        <v>328</v>
      </c>
      <c r="E113" s="103" t="s">
        <v>617</v>
      </c>
      <c r="F113" s="77"/>
      <c r="G113" s="99"/>
      <c r="H113" s="99"/>
      <c r="I113" s="36"/>
      <c r="J113" s="39"/>
      <c r="K113" s="40"/>
      <c r="L113" s="186">
        <v>0</v>
      </c>
      <c r="M113" s="186">
        <v>0</v>
      </c>
      <c r="N113" s="269">
        <v>0</v>
      </c>
      <c r="O113" s="272" t="s">
        <v>704</v>
      </c>
      <c r="Q113" s="297">
        <f>+L113-'SP ministeriale comparato'!K112</f>
        <v>0</v>
      </c>
      <c r="R113" s="297">
        <f>+M113-'SP ministeriale comparato'!L112</f>
        <v>0</v>
      </c>
      <c r="S113" s="297">
        <f>+N113-'SP ministeriale comparato'!M112</f>
        <v>0</v>
      </c>
      <c r="T113" s="297" t="e">
        <f>+O113-'SP ministeriale comparato'!N112</f>
        <v>#VALUE!</v>
      </c>
      <c r="U113" s="297">
        <f>+P113-'SP ministeriale comparato'!O112</f>
        <v>0</v>
      </c>
      <c r="V113" s="297">
        <f>+Q113-'SP ministeriale comparato'!P112</f>
        <v>0</v>
      </c>
    </row>
    <row r="114" spans="3:22" ht="15" customHeight="1" x14ac:dyDescent="0.25">
      <c r="C114" s="118"/>
      <c r="D114" s="33" t="s">
        <v>361</v>
      </c>
      <c r="E114" s="103" t="s">
        <v>346</v>
      </c>
      <c r="F114" s="77"/>
      <c r="G114" s="99"/>
      <c r="H114" s="99"/>
      <c r="I114" s="36"/>
      <c r="J114" s="39"/>
      <c r="K114" s="40"/>
      <c r="L114" s="186">
        <v>16990510.920000002</v>
      </c>
      <c r="M114" s="186">
        <v>17452435.969999999</v>
      </c>
      <c r="N114" s="269">
        <v>-461925.05</v>
      </c>
      <c r="O114" s="272">
        <v>-2.5999999999999999E-2</v>
      </c>
      <c r="Q114" s="297">
        <f>+L114-'SP ministeriale comparato'!K113</f>
        <v>0</v>
      </c>
      <c r="R114" s="297">
        <f>+M114-'SP ministeriale comparato'!L113</f>
        <v>0</v>
      </c>
      <c r="S114" s="297">
        <f>+N114-'SP ministeriale comparato'!M113</f>
        <v>0</v>
      </c>
      <c r="T114" s="297">
        <f>+O114-'SP ministeriale comparato'!N113</f>
        <v>0</v>
      </c>
      <c r="U114" s="297">
        <f>+P114-'SP ministeriale comparato'!O113</f>
        <v>0</v>
      </c>
      <c r="V114" s="297">
        <f>+Q114-'SP ministeriale comparato'!P113</f>
        <v>0</v>
      </c>
    </row>
    <row r="115" spans="3:22" ht="15" customHeight="1" thickBot="1" x14ac:dyDescent="0.3">
      <c r="C115" s="143"/>
      <c r="D115" s="179" t="s">
        <v>347</v>
      </c>
      <c r="E115" s="144"/>
      <c r="F115" s="144"/>
      <c r="G115" s="144"/>
      <c r="H115" s="144"/>
      <c r="I115" s="144"/>
      <c r="J115" s="145"/>
      <c r="K115" s="146"/>
      <c r="L115" s="206">
        <v>19166223.809999999</v>
      </c>
      <c r="M115" s="206">
        <v>19628148.859999999</v>
      </c>
      <c r="N115" s="207">
        <v>-461925.05</v>
      </c>
      <c r="O115" s="238">
        <v>-2.4E-2</v>
      </c>
      <c r="Q115" s="297">
        <f>+L115-'SP ministeriale comparato'!K114</f>
        <v>0</v>
      </c>
      <c r="R115" s="297">
        <f>+M115-'SP ministeriale comparato'!L114</f>
        <v>0</v>
      </c>
      <c r="S115" s="297">
        <f>+N115-'SP ministeriale comparato'!M114</f>
        <v>0</v>
      </c>
      <c r="T115" s="297">
        <f>+O115-'SP ministeriale comparato'!N114</f>
        <v>0</v>
      </c>
      <c r="U115" s="297">
        <f>+P115-'SP ministeriale comparato'!O114</f>
        <v>0</v>
      </c>
      <c r="V115" s="297">
        <f>+Q115-'SP ministeriale comparato'!P114</f>
        <v>0</v>
      </c>
    </row>
    <row r="116" spans="3:22" ht="15" customHeight="1" thickBot="1" x14ac:dyDescent="0.3">
      <c r="C116" s="288"/>
      <c r="D116" s="362"/>
      <c r="E116" s="363"/>
      <c r="F116" s="363"/>
      <c r="G116" s="363"/>
      <c r="H116" s="363"/>
      <c r="I116" s="175"/>
      <c r="J116" s="176"/>
      <c r="K116" s="176"/>
      <c r="L116" s="208"/>
      <c r="M116" s="208"/>
      <c r="N116" s="209"/>
      <c r="O116" s="239"/>
      <c r="Q116" s="297">
        <f>+L116-'SP ministeriale comparato'!K115</f>
        <v>0</v>
      </c>
      <c r="R116" s="297">
        <f>+M116-'SP ministeriale comparato'!L115</f>
        <v>0</v>
      </c>
      <c r="S116" s="297">
        <f>+N116-'SP ministeriale comparato'!M115</f>
        <v>0</v>
      </c>
      <c r="T116" s="297">
        <f>+O116-'SP ministeriale comparato'!N115</f>
        <v>0</v>
      </c>
      <c r="U116" s="297">
        <f>+P116-'SP ministeriale comparato'!O115</f>
        <v>0</v>
      </c>
      <c r="V116" s="297">
        <f>+Q116-'SP ministeriale comparato'!P115</f>
        <v>0</v>
      </c>
    </row>
    <row r="117" spans="3:22" ht="15" customHeight="1" x14ac:dyDescent="0.25">
      <c r="C117" s="180" t="s">
        <v>239</v>
      </c>
      <c r="D117" s="181" t="s">
        <v>348</v>
      </c>
      <c r="E117" s="181"/>
      <c r="F117" s="181"/>
      <c r="G117" s="181"/>
      <c r="H117" s="181"/>
      <c r="I117" s="181"/>
      <c r="J117" s="182"/>
      <c r="K117" s="183"/>
      <c r="L117" s="186">
        <v>111078705.97</v>
      </c>
      <c r="M117" s="186">
        <v>117348169.8</v>
      </c>
      <c r="N117" s="210">
        <v>-6269463.8300000001</v>
      </c>
      <c r="O117" s="240">
        <v>-5.2999999999999999E-2</v>
      </c>
      <c r="Q117" s="297">
        <f>+L117-'SP ministeriale comparato'!K116</f>
        <v>0</v>
      </c>
      <c r="R117" s="297">
        <f>+M117-'SP ministeriale comparato'!L116</f>
        <v>0</v>
      </c>
      <c r="S117" s="297">
        <f>+N117-'SP ministeriale comparato'!M116</f>
        <v>0</v>
      </c>
      <c r="T117" s="297">
        <f>+O117-'SP ministeriale comparato'!N116</f>
        <v>0</v>
      </c>
      <c r="U117" s="297">
        <f>+P117-'SP ministeriale comparato'!O116</f>
        <v>0</v>
      </c>
      <c r="V117" s="297">
        <f>+Q117-'SP ministeriale comparato'!P116</f>
        <v>0</v>
      </c>
    </row>
    <row r="118" spans="3:22" ht="15" customHeight="1" x14ac:dyDescent="0.25">
      <c r="C118" s="106"/>
      <c r="D118" s="37"/>
      <c r="E118" s="107" t="s">
        <v>241</v>
      </c>
      <c r="F118" s="34" t="s">
        <v>349</v>
      </c>
      <c r="G118" s="36"/>
      <c r="H118" s="38"/>
      <c r="I118" s="38"/>
      <c r="J118" s="108"/>
      <c r="K118" s="109"/>
      <c r="L118" s="186">
        <v>4792870.33</v>
      </c>
      <c r="M118" s="186">
        <v>4188368.42</v>
      </c>
      <c r="N118" s="212">
        <v>604501.91</v>
      </c>
      <c r="O118" s="225">
        <v>0.14399999999999999</v>
      </c>
      <c r="Q118" s="297">
        <f>+L118-'SP ministeriale comparato'!K117</f>
        <v>0</v>
      </c>
      <c r="R118" s="297">
        <f>+M118-'SP ministeriale comparato'!L117</f>
        <v>0</v>
      </c>
      <c r="S118" s="297">
        <f>+N118-'SP ministeriale comparato'!M117</f>
        <v>0</v>
      </c>
      <c r="T118" s="297">
        <f>+O118-'SP ministeriale comparato'!N117</f>
        <v>0</v>
      </c>
      <c r="U118" s="297">
        <f>+P118-'SP ministeriale comparato'!O117</f>
        <v>0</v>
      </c>
      <c r="V118" s="297">
        <f>+Q118-'SP ministeriale comparato'!P117</f>
        <v>0</v>
      </c>
    </row>
    <row r="119" spans="3:22" ht="15" customHeight="1" x14ac:dyDescent="0.25">
      <c r="C119" s="106"/>
      <c r="D119" s="37"/>
      <c r="E119" s="107" t="s">
        <v>253</v>
      </c>
      <c r="F119" s="34" t="s">
        <v>350</v>
      </c>
      <c r="G119" s="36"/>
      <c r="H119" s="38"/>
      <c r="I119" s="38"/>
      <c r="J119" s="108"/>
      <c r="K119" s="109"/>
      <c r="L119" s="186">
        <v>156696672.93000001</v>
      </c>
      <c r="M119" s="186">
        <v>162226616.84</v>
      </c>
      <c r="N119" s="212">
        <v>-5529943.9100000001</v>
      </c>
      <c r="O119" s="225">
        <v>-3.4000000000000002E-2</v>
      </c>
      <c r="Q119" s="297">
        <f>+L119-'SP ministeriale comparato'!K118</f>
        <v>0</v>
      </c>
      <c r="R119" s="297">
        <f>+M119-'SP ministeriale comparato'!L118</f>
        <v>0</v>
      </c>
      <c r="S119" s="297">
        <f>+N119-'SP ministeriale comparato'!M118</f>
        <v>0</v>
      </c>
      <c r="T119" s="297">
        <f>+O119-'SP ministeriale comparato'!N118</f>
        <v>0</v>
      </c>
      <c r="U119" s="297">
        <f>+P119-'SP ministeriale comparato'!O118</f>
        <v>0</v>
      </c>
      <c r="V119" s="297">
        <f>+Q119-'SP ministeriale comparato'!P118</f>
        <v>0</v>
      </c>
    </row>
    <row r="120" spans="3:22" ht="15" customHeight="1" x14ac:dyDescent="0.25">
      <c r="C120" s="106"/>
      <c r="D120" s="43"/>
      <c r="E120" s="43"/>
      <c r="F120" s="43" t="s">
        <v>243</v>
      </c>
      <c r="G120" s="278" t="s">
        <v>351</v>
      </c>
      <c r="H120" s="278"/>
      <c r="I120" s="278"/>
      <c r="J120" s="119"/>
      <c r="K120" s="120"/>
      <c r="L120" s="268">
        <v>19504330.559999999</v>
      </c>
      <c r="M120" s="268">
        <v>21827880.300000001</v>
      </c>
      <c r="N120" s="268">
        <v>-2323549.7400000002</v>
      </c>
      <c r="O120" s="226">
        <v>-0.106</v>
      </c>
      <c r="Q120" s="297">
        <f>+L120-'SP ministeriale comparato'!K119</f>
        <v>0</v>
      </c>
      <c r="R120" s="297">
        <f>+M120-'SP ministeriale comparato'!L119</f>
        <v>0</v>
      </c>
      <c r="S120" s="297">
        <f>+N120-'SP ministeriale comparato'!M119</f>
        <v>0</v>
      </c>
      <c r="T120" s="297">
        <f>+O120-'SP ministeriale comparato'!N119</f>
        <v>0</v>
      </c>
      <c r="U120" s="297">
        <f>+P120-'SP ministeriale comparato'!O119</f>
        <v>0</v>
      </c>
      <c r="V120" s="297">
        <f>+Q120-'SP ministeriale comparato'!P119</f>
        <v>0</v>
      </c>
    </row>
    <row r="121" spans="3:22" ht="15" customHeight="1" x14ac:dyDescent="0.25">
      <c r="C121" s="106"/>
      <c r="D121" s="37"/>
      <c r="E121" s="37"/>
      <c r="F121" s="37" t="s">
        <v>245</v>
      </c>
      <c r="G121" s="38" t="s">
        <v>352</v>
      </c>
      <c r="H121" s="38"/>
      <c r="I121" s="38"/>
      <c r="J121" s="39"/>
      <c r="K121" s="40"/>
      <c r="L121" s="268">
        <v>41994445.390000001</v>
      </c>
      <c r="M121" s="268">
        <v>45060528.039999999</v>
      </c>
      <c r="N121" s="268">
        <v>-3066082.65</v>
      </c>
      <c r="O121" s="226">
        <v>-6.8000000000000005E-2</v>
      </c>
      <c r="Q121" s="297">
        <f>+L121-'SP ministeriale comparato'!K120</f>
        <v>0</v>
      </c>
      <c r="R121" s="297">
        <f>+M121-'SP ministeriale comparato'!L120</f>
        <v>0</v>
      </c>
      <c r="S121" s="297">
        <f>+N121-'SP ministeriale comparato'!M120</f>
        <v>0</v>
      </c>
      <c r="T121" s="297">
        <f>+O121-'SP ministeriale comparato'!N120</f>
        <v>0</v>
      </c>
      <c r="U121" s="297">
        <f>+P121-'SP ministeriale comparato'!O120</f>
        <v>0</v>
      </c>
      <c r="V121" s="297">
        <f>+Q121-'SP ministeriale comparato'!P120</f>
        <v>0</v>
      </c>
    </row>
    <row r="122" spans="3:22" ht="15" customHeight="1" x14ac:dyDescent="0.25">
      <c r="C122" s="113"/>
      <c r="D122" s="87"/>
      <c r="E122" s="87"/>
      <c r="F122" s="87"/>
      <c r="G122" s="296" t="s">
        <v>256</v>
      </c>
      <c r="H122" s="296" t="s">
        <v>353</v>
      </c>
      <c r="I122" s="276"/>
      <c r="J122" s="114"/>
      <c r="K122" s="115"/>
      <c r="L122" s="268">
        <v>16401625.01</v>
      </c>
      <c r="M122" s="268">
        <v>17429570.989999998</v>
      </c>
      <c r="N122" s="188">
        <v>-1027945.98</v>
      </c>
      <c r="O122" s="227">
        <v>-5.8999999999999997E-2</v>
      </c>
      <c r="Q122" s="297">
        <f>+L122-'SP ministeriale comparato'!K121</f>
        <v>0</v>
      </c>
      <c r="R122" s="297">
        <f>+M122-'SP ministeriale comparato'!L121</f>
        <v>0</v>
      </c>
      <c r="S122" s="297">
        <f>+N122-'SP ministeriale comparato'!M121</f>
        <v>0</v>
      </c>
      <c r="T122" s="297">
        <f>+O122-'SP ministeriale comparato'!N121</f>
        <v>0</v>
      </c>
      <c r="U122" s="297">
        <f>+P122-'SP ministeriale comparato'!O121</f>
        <v>0</v>
      </c>
      <c r="V122" s="297">
        <f>+Q122-'SP ministeriale comparato'!P121</f>
        <v>0</v>
      </c>
    </row>
    <row r="123" spans="3:22" ht="15" customHeight="1" x14ac:dyDescent="0.25">
      <c r="C123" s="106"/>
      <c r="D123" s="37"/>
      <c r="E123" s="37"/>
      <c r="F123" s="89"/>
      <c r="G123" s="116" t="s">
        <v>258</v>
      </c>
      <c r="H123" s="52" t="s">
        <v>354</v>
      </c>
      <c r="I123" s="38"/>
      <c r="J123" s="53"/>
      <c r="K123" s="54"/>
      <c r="L123" s="268">
        <v>0</v>
      </c>
      <c r="M123" s="268">
        <v>0</v>
      </c>
      <c r="N123" s="188">
        <v>0</v>
      </c>
      <c r="O123" s="227" t="s">
        <v>704</v>
      </c>
      <c r="Q123" s="297">
        <f>+L123-'SP ministeriale comparato'!K122</f>
        <v>0</v>
      </c>
      <c r="R123" s="297">
        <f>+M123-'SP ministeriale comparato'!L122</f>
        <v>0</v>
      </c>
      <c r="S123" s="297">
        <f>+N123-'SP ministeriale comparato'!M122</f>
        <v>0</v>
      </c>
      <c r="T123" s="297" t="e">
        <f>+O123-'SP ministeriale comparato'!N122</f>
        <v>#VALUE!</v>
      </c>
      <c r="U123" s="297">
        <f>+P123-'SP ministeriale comparato'!O122</f>
        <v>0</v>
      </c>
      <c r="V123" s="297">
        <f>+Q123-'SP ministeriale comparato'!P122</f>
        <v>0</v>
      </c>
    </row>
    <row r="124" spans="3:22" ht="15" customHeight="1" x14ac:dyDescent="0.25">
      <c r="C124" s="106"/>
      <c r="D124" s="43"/>
      <c r="E124" s="43"/>
      <c r="F124" s="87"/>
      <c r="G124" s="296" t="s">
        <v>280</v>
      </c>
      <c r="H124" s="286" t="s">
        <v>355</v>
      </c>
      <c r="I124" s="278"/>
      <c r="J124" s="50"/>
      <c r="K124" s="51"/>
      <c r="L124" s="268">
        <v>25592820.379999999</v>
      </c>
      <c r="M124" s="268">
        <v>27630957.050000001</v>
      </c>
      <c r="N124" s="188">
        <v>-2038136.67</v>
      </c>
      <c r="O124" s="227">
        <v>-7.3999999999999996E-2</v>
      </c>
      <c r="Q124" s="297">
        <f>+L124-'SP ministeriale comparato'!K123</f>
        <v>0</v>
      </c>
      <c r="R124" s="297">
        <f>+M124-'SP ministeriale comparato'!L123</f>
        <v>0</v>
      </c>
      <c r="S124" s="297">
        <f>+N124-'SP ministeriale comparato'!M123</f>
        <v>0</v>
      </c>
      <c r="T124" s="297">
        <f>+O124-'SP ministeriale comparato'!N123</f>
        <v>0</v>
      </c>
      <c r="U124" s="297">
        <f>+P124-'SP ministeriale comparato'!O123</f>
        <v>0</v>
      </c>
      <c r="V124" s="297">
        <f>+Q124-'SP ministeriale comparato'!P123</f>
        <v>0</v>
      </c>
    </row>
    <row r="125" spans="3:22" ht="15" customHeight="1" x14ac:dyDescent="0.25">
      <c r="C125" s="106"/>
      <c r="D125" s="37"/>
      <c r="E125" s="37"/>
      <c r="F125" s="37" t="s">
        <v>247</v>
      </c>
      <c r="G125" s="38" t="s">
        <v>356</v>
      </c>
      <c r="H125" s="38"/>
      <c r="I125" s="38"/>
      <c r="J125" s="39"/>
      <c r="K125" s="40"/>
      <c r="L125" s="268">
        <v>46124542.170000002</v>
      </c>
      <c r="M125" s="268">
        <v>40033428.259999998</v>
      </c>
      <c r="N125" s="268">
        <v>6091113.9100000001</v>
      </c>
      <c r="O125" s="226">
        <v>0.152</v>
      </c>
      <c r="Q125" s="297">
        <f>+L125-'SP ministeriale comparato'!K124</f>
        <v>0</v>
      </c>
      <c r="R125" s="297">
        <f>+M125-'SP ministeriale comparato'!L124</f>
        <v>0</v>
      </c>
      <c r="S125" s="297">
        <f>+N125-'SP ministeriale comparato'!M124</f>
        <v>0</v>
      </c>
      <c r="T125" s="297">
        <f>+O125-'SP ministeriale comparato'!N124</f>
        <v>0</v>
      </c>
      <c r="U125" s="297">
        <f>+P125-'SP ministeriale comparato'!O124</f>
        <v>0</v>
      </c>
      <c r="V125" s="297">
        <f>+Q125-'SP ministeriale comparato'!P124</f>
        <v>0</v>
      </c>
    </row>
    <row r="126" spans="3:22" ht="15" customHeight="1" x14ac:dyDescent="0.25">
      <c r="C126" s="106"/>
      <c r="D126" s="43"/>
      <c r="E126" s="43"/>
      <c r="F126" s="43" t="s">
        <v>249</v>
      </c>
      <c r="G126" s="278" t="s">
        <v>357</v>
      </c>
      <c r="H126" s="278"/>
      <c r="I126" s="278"/>
      <c r="J126" s="44"/>
      <c r="K126" s="45"/>
      <c r="L126" s="268">
        <v>1026007</v>
      </c>
      <c r="M126" s="268">
        <v>1141309.8</v>
      </c>
      <c r="N126" s="268">
        <v>-115302.8</v>
      </c>
      <c r="O126" s="226">
        <v>-0.10100000000000001</v>
      </c>
      <c r="Q126" s="297">
        <f>+L126-'SP ministeriale comparato'!K125</f>
        <v>0</v>
      </c>
      <c r="R126" s="297">
        <f>+M126-'SP ministeriale comparato'!L125</f>
        <v>0</v>
      </c>
      <c r="S126" s="297">
        <f>+N126-'SP ministeriale comparato'!M125</f>
        <v>0</v>
      </c>
      <c r="T126" s="297">
        <f>+O126-'SP ministeriale comparato'!N125</f>
        <v>0</v>
      </c>
      <c r="U126" s="297">
        <f>+P126-'SP ministeriale comparato'!O125</f>
        <v>0</v>
      </c>
      <c r="V126" s="297">
        <f>+Q126-'SP ministeriale comparato'!P125</f>
        <v>0</v>
      </c>
    </row>
    <row r="127" spans="3:22" ht="15" customHeight="1" x14ac:dyDescent="0.25">
      <c r="C127" s="106"/>
      <c r="D127" s="37"/>
      <c r="E127" s="37"/>
      <c r="F127" s="37" t="s">
        <v>251</v>
      </c>
      <c r="G127" s="38" t="s">
        <v>358</v>
      </c>
      <c r="H127" s="38"/>
      <c r="I127" s="38"/>
      <c r="J127" s="39"/>
      <c r="K127" s="40"/>
      <c r="L127" s="268">
        <v>48047347.810000002</v>
      </c>
      <c r="M127" s="268">
        <v>54163470.439999998</v>
      </c>
      <c r="N127" s="268">
        <v>-6116122.6299999999</v>
      </c>
      <c r="O127" s="226">
        <v>-0.113</v>
      </c>
      <c r="Q127" s="297">
        <f>+L127-'SP ministeriale comparato'!K126</f>
        <v>0</v>
      </c>
      <c r="R127" s="297">
        <f>+M127-'SP ministeriale comparato'!L126</f>
        <v>0</v>
      </c>
      <c r="S127" s="297">
        <f>+N127-'SP ministeriale comparato'!M126</f>
        <v>0</v>
      </c>
      <c r="T127" s="297">
        <f>+O127-'SP ministeriale comparato'!N126</f>
        <v>0</v>
      </c>
      <c r="U127" s="297">
        <f>+P127-'SP ministeriale comparato'!O126</f>
        <v>0</v>
      </c>
      <c r="V127" s="297">
        <f>+Q127-'SP ministeriale comparato'!P126</f>
        <v>0</v>
      </c>
    </row>
    <row r="128" spans="3:22" ht="15" customHeight="1" x14ac:dyDescent="0.25">
      <c r="C128" s="106"/>
      <c r="D128" s="43"/>
      <c r="E128" s="110" t="s">
        <v>276</v>
      </c>
      <c r="F128" s="293" t="s">
        <v>359</v>
      </c>
      <c r="G128" s="49"/>
      <c r="H128" s="278"/>
      <c r="I128" s="278"/>
      <c r="J128" s="111"/>
      <c r="K128" s="112"/>
      <c r="L128" s="186">
        <v>5072247.9400000004</v>
      </c>
      <c r="M128" s="186">
        <v>5924859.2000000002</v>
      </c>
      <c r="N128" s="212">
        <v>-852611.26</v>
      </c>
      <c r="O128" s="225">
        <v>-0.14399999999999999</v>
      </c>
      <c r="Q128" s="297">
        <f>+L128-'SP ministeriale comparato'!K127</f>
        <v>0</v>
      </c>
      <c r="R128" s="297">
        <f>+M128-'SP ministeriale comparato'!L127</f>
        <v>0</v>
      </c>
      <c r="S128" s="297">
        <f>+N128-'SP ministeriale comparato'!M127</f>
        <v>0</v>
      </c>
      <c r="T128" s="297">
        <f>+O128-'SP ministeriale comparato'!N127</f>
        <v>0</v>
      </c>
      <c r="U128" s="297">
        <f>+P128-'SP ministeriale comparato'!O127</f>
        <v>0</v>
      </c>
      <c r="V128" s="297">
        <f>+Q128-'SP ministeriale comparato'!P127</f>
        <v>0</v>
      </c>
    </row>
    <row r="129" spans="3:22" ht="15" customHeight="1" x14ac:dyDescent="0.25">
      <c r="C129" s="106"/>
      <c r="D129" s="37"/>
      <c r="E129" s="107" t="s">
        <v>328</v>
      </c>
      <c r="F129" s="34" t="s">
        <v>360</v>
      </c>
      <c r="G129" s="36"/>
      <c r="H129" s="38"/>
      <c r="I129" s="38"/>
      <c r="J129" s="108"/>
      <c r="K129" s="109"/>
      <c r="L129" s="186">
        <v>135771.5</v>
      </c>
      <c r="M129" s="186">
        <v>740273.41</v>
      </c>
      <c r="N129" s="212">
        <v>-604501.91</v>
      </c>
      <c r="O129" s="225">
        <v>-0.81699999999999995</v>
      </c>
      <c r="Q129" s="297">
        <f>+L129-'SP ministeriale comparato'!K128</f>
        <v>0</v>
      </c>
      <c r="R129" s="297">
        <f>+M129-'SP ministeriale comparato'!L128</f>
        <v>0</v>
      </c>
      <c r="S129" s="297">
        <f>+N129-'SP ministeriale comparato'!M128</f>
        <v>0</v>
      </c>
      <c r="T129" s="297">
        <f>+O129-'SP ministeriale comparato'!N128</f>
        <v>0</v>
      </c>
      <c r="U129" s="297">
        <f>+P129-'SP ministeriale comparato'!O128</f>
        <v>0</v>
      </c>
      <c r="V129" s="297">
        <f>+Q129-'SP ministeriale comparato'!P128</f>
        <v>0</v>
      </c>
    </row>
    <row r="130" spans="3:22" ht="15" customHeight="1" x14ac:dyDescent="0.25">
      <c r="C130" s="106"/>
      <c r="D130" s="43"/>
      <c r="E130" s="110" t="s">
        <v>361</v>
      </c>
      <c r="F130" s="293" t="s">
        <v>362</v>
      </c>
      <c r="G130" s="49"/>
      <c r="H130" s="278"/>
      <c r="I130" s="278"/>
      <c r="J130" s="111"/>
      <c r="K130" s="112"/>
      <c r="L130" s="186">
        <v>0</v>
      </c>
      <c r="M130" s="186">
        <v>0</v>
      </c>
      <c r="N130" s="212">
        <v>0</v>
      </c>
      <c r="O130" s="225" t="s">
        <v>704</v>
      </c>
      <c r="Q130" s="297">
        <f>+L130-'SP ministeriale comparato'!K129</f>
        <v>0</v>
      </c>
      <c r="R130" s="297">
        <f>+M130-'SP ministeriale comparato'!L129</f>
        <v>0</v>
      </c>
      <c r="S130" s="297">
        <f>+N130-'SP ministeriale comparato'!M129</f>
        <v>0</v>
      </c>
      <c r="T130" s="297" t="e">
        <f>+O130-'SP ministeriale comparato'!N129</f>
        <v>#VALUE!</v>
      </c>
      <c r="U130" s="297">
        <f>+P130-'SP ministeriale comparato'!O129</f>
        <v>0</v>
      </c>
      <c r="V130" s="297">
        <f>+Q130-'SP ministeriale comparato'!P129</f>
        <v>0</v>
      </c>
    </row>
    <row r="131" spans="3:22" ht="15" customHeight="1" x14ac:dyDescent="0.25">
      <c r="C131" s="106"/>
      <c r="D131" s="37"/>
      <c r="E131" s="107" t="s">
        <v>363</v>
      </c>
      <c r="F131" s="34" t="s">
        <v>364</v>
      </c>
      <c r="G131" s="36"/>
      <c r="H131" s="38"/>
      <c r="I131" s="38"/>
      <c r="J131" s="108"/>
      <c r="K131" s="109"/>
      <c r="L131" s="186">
        <v>0</v>
      </c>
      <c r="M131" s="186">
        <v>0</v>
      </c>
      <c r="N131" s="212">
        <v>0</v>
      </c>
      <c r="O131" s="225" t="s">
        <v>704</v>
      </c>
      <c r="Q131" s="297">
        <f>+L131-'SP ministeriale comparato'!K130</f>
        <v>0</v>
      </c>
      <c r="R131" s="297">
        <f>+M131-'SP ministeriale comparato'!L130</f>
        <v>0</v>
      </c>
      <c r="S131" s="297">
        <f>+N131-'SP ministeriale comparato'!M130</f>
        <v>0</v>
      </c>
      <c r="T131" s="297" t="e">
        <f>+O131-'SP ministeriale comparato'!N130</f>
        <v>#VALUE!</v>
      </c>
      <c r="U131" s="297">
        <f>+P131-'SP ministeriale comparato'!O130</f>
        <v>0</v>
      </c>
      <c r="V131" s="297">
        <f>+Q131-'SP ministeriale comparato'!P130</f>
        <v>0</v>
      </c>
    </row>
    <row r="132" spans="3:22" ht="15" customHeight="1" x14ac:dyDescent="0.25">
      <c r="C132" s="106"/>
      <c r="D132" s="43"/>
      <c r="E132" s="110" t="s">
        <v>365</v>
      </c>
      <c r="F132" s="293" t="s">
        <v>366</v>
      </c>
      <c r="G132" s="49"/>
      <c r="H132" s="278"/>
      <c r="I132" s="278"/>
      <c r="J132" s="111"/>
      <c r="K132" s="112"/>
      <c r="L132" s="186">
        <v>-55618856.729999997</v>
      </c>
      <c r="M132" s="186">
        <v>-55731948.07</v>
      </c>
      <c r="N132" s="212">
        <v>113091.34</v>
      </c>
      <c r="O132" s="225">
        <v>-2E-3</v>
      </c>
      <c r="Q132" s="297">
        <f>+L132-'SP ministeriale comparato'!K131</f>
        <v>0</v>
      </c>
      <c r="R132" s="297">
        <f>+M132-'SP ministeriale comparato'!L131</f>
        <v>0</v>
      </c>
      <c r="S132" s="297">
        <f>+N132-'SP ministeriale comparato'!M131</f>
        <v>0</v>
      </c>
      <c r="T132" s="297">
        <f>+O132-'SP ministeriale comparato'!N131</f>
        <v>0</v>
      </c>
      <c r="U132" s="297">
        <f>+P132-'SP ministeriale comparato'!O131</f>
        <v>0</v>
      </c>
      <c r="V132" s="297">
        <f>+Q132-'SP ministeriale comparato'!P131</f>
        <v>0</v>
      </c>
    </row>
    <row r="133" spans="3:22" ht="15" customHeight="1" x14ac:dyDescent="0.25">
      <c r="C133" s="117"/>
      <c r="D133" s="73" t="s">
        <v>287</v>
      </c>
      <c r="E133" s="73"/>
      <c r="F133" s="73"/>
      <c r="G133" s="73"/>
      <c r="H133" s="73"/>
      <c r="I133" s="73"/>
      <c r="J133" s="92"/>
      <c r="K133" s="93"/>
      <c r="L133" s="196">
        <v>111078705.97</v>
      </c>
      <c r="M133" s="196">
        <v>117348169.8</v>
      </c>
      <c r="N133" s="196">
        <v>-6269463.8300000001</v>
      </c>
      <c r="O133" s="232">
        <v>-5.2999999999999999E-2</v>
      </c>
      <c r="Q133" s="297">
        <f>+L133-'SP ministeriale comparato'!K132</f>
        <v>0</v>
      </c>
      <c r="R133" s="297">
        <f>+M133-'SP ministeriale comparato'!L132</f>
        <v>0</v>
      </c>
      <c r="S133" s="297">
        <f>+N133-'SP ministeriale comparato'!M132</f>
        <v>0</v>
      </c>
      <c r="T133" s="297">
        <f>+O133-'SP ministeriale comparato'!N132</f>
        <v>0</v>
      </c>
      <c r="U133" s="297">
        <f>+P133-'SP ministeriale comparato'!O132</f>
        <v>0</v>
      </c>
      <c r="V133" s="297">
        <f>+Q133-'SP ministeriale comparato'!P132</f>
        <v>0</v>
      </c>
    </row>
    <row r="134" spans="3:22" ht="15" customHeight="1" x14ac:dyDescent="0.25">
      <c r="C134" s="118"/>
      <c r="D134" s="43"/>
      <c r="E134" s="278"/>
      <c r="F134" s="278"/>
      <c r="G134" s="278"/>
      <c r="H134" s="278"/>
      <c r="I134" s="278"/>
      <c r="J134" s="119"/>
      <c r="K134" s="120"/>
      <c r="L134" s="295"/>
      <c r="M134" s="295"/>
      <c r="N134" s="214"/>
      <c r="O134" s="226"/>
      <c r="Q134" s="297">
        <f>+L134-'SP ministeriale comparato'!K133</f>
        <v>0</v>
      </c>
      <c r="R134" s="297">
        <f>+M134-'SP ministeriale comparato'!L133</f>
        <v>0</v>
      </c>
      <c r="S134" s="297">
        <f>+N134-'SP ministeriale comparato'!M133</f>
        <v>0</v>
      </c>
      <c r="T134" s="297">
        <f>+O134-'SP ministeriale comparato'!N133</f>
        <v>0</v>
      </c>
      <c r="U134" s="297">
        <f>+P134-'SP ministeriale comparato'!O133</f>
        <v>0</v>
      </c>
      <c r="V134" s="297">
        <f>+Q134-'SP ministeriale comparato'!P133</f>
        <v>0</v>
      </c>
    </row>
    <row r="135" spans="3:22" ht="15" customHeight="1" x14ac:dyDescent="0.25">
      <c r="C135" s="105" t="s">
        <v>288</v>
      </c>
      <c r="D135" s="121" t="s">
        <v>367</v>
      </c>
      <c r="E135" s="34"/>
      <c r="F135" s="34"/>
      <c r="G135" s="34"/>
      <c r="H135" s="34"/>
      <c r="I135" s="34"/>
      <c r="J135" s="108"/>
      <c r="K135" s="109"/>
      <c r="L135" s="186">
        <v>44266194.590000004</v>
      </c>
      <c r="M135" s="186">
        <v>42069469.670000002</v>
      </c>
      <c r="N135" s="212">
        <v>2196724.92</v>
      </c>
      <c r="O135" s="225">
        <v>5.1999999999999998E-2</v>
      </c>
      <c r="Q135" s="297">
        <f>+L135-'SP ministeriale comparato'!K134</f>
        <v>0</v>
      </c>
      <c r="R135" s="297">
        <f>+M135-'SP ministeriale comparato'!L134</f>
        <v>0</v>
      </c>
      <c r="S135" s="297">
        <f>+N135-'SP ministeriale comparato'!M134</f>
        <v>0</v>
      </c>
      <c r="T135" s="297">
        <f>+O135-'SP ministeriale comparato'!N134</f>
        <v>0</v>
      </c>
      <c r="U135" s="297">
        <f>+P135-'SP ministeriale comparato'!O134</f>
        <v>0</v>
      </c>
      <c r="V135" s="297">
        <f>+Q135-'SP ministeriale comparato'!P134</f>
        <v>0</v>
      </c>
    </row>
    <row r="136" spans="3:22" ht="15" customHeight="1" x14ac:dyDescent="0.25">
      <c r="C136" s="106"/>
      <c r="D136" s="49"/>
      <c r="E136" s="110" t="s">
        <v>241</v>
      </c>
      <c r="F136" s="293" t="s">
        <v>368</v>
      </c>
      <c r="G136" s="278"/>
      <c r="H136" s="278"/>
      <c r="I136" s="278"/>
      <c r="J136" s="111"/>
      <c r="K136" s="112"/>
      <c r="L136" s="186">
        <v>881140.29</v>
      </c>
      <c r="M136" s="186">
        <v>729714.94</v>
      </c>
      <c r="N136" s="212">
        <v>151425.35</v>
      </c>
      <c r="O136" s="225">
        <v>0.20799999999999999</v>
      </c>
      <c r="Q136" s="297">
        <f>+L136-'SP ministeriale comparato'!K135</f>
        <v>0</v>
      </c>
      <c r="R136" s="297">
        <f>+M136-'SP ministeriale comparato'!L135</f>
        <v>0</v>
      </c>
      <c r="S136" s="297">
        <f>+N136-'SP ministeriale comparato'!M135</f>
        <v>0</v>
      </c>
      <c r="T136" s="297">
        <f>+O136-'SP ministeriale comparato'!N135</f>
        <v>0</v>
      </c>
      <c r="U136" s="297">
        <f>+P136-'SP ministeriale comparato'!O135</f>
        <v>0</v>
      </c>
      <c r="V136" s="297">
        <f>+Q136-'SP ministeriale comparato'!P135</f>
        <v>0</v>
      </c>
    </row>
    <row r="137" spans="3:22" ht="15" customHeight="1" x14ac:dyDescent="0.25">
      <c r="C137" s="106"/>
      <c r="D137" s="36"/>
      <c r="E137" s="107" t="s">
        <v>253</v>
      </c>
      <c r="F137" s="34" t="s">
        <v>369</v>
      </c>
      <c r="G137" s="38"/>
      <c r="H137" s="38"/>
      <c r="I137" s="38"/>
      <c r="J137" s="108"/>
      <c r="K137" s="109"/>
      <c r="L137" s="186">
        <v>20635860.73</v>
      </c>
      <c r="M137" s="186">
        <v>19752063.690000001</v>
      </c>
      <c r="N137" s="212">
        <v>883797.04</v>
      </c>
      <c r="O137" s="225">
        <v>4.4999999999999998E-2</v>
      </c>
      <c r="Q137" s="297">
        <f>+L137-'SP ministeriale comparato'!K136</f>
        <v>0</v>
      </c>
      <c r="R137" s="297">
        <f>+M137-'SP ministeriale comparato'!L136</f>
        <v>0</v>
      </c>
      <c r="S137" s="297">
        <f>+N137-'SP ministeriale comparato'!M136</f>
        <v>0</v>
      </c>
      <c r="T137" s="297">
        <f>+O137-'SP ministeriale comparato'!N136</f>
        <v>0</v>
      </c>
      <c r="U137" s="297">
        <f>+P137-'SP ministeriale comparato'!O136</f>
        <v>0</v>
      </c>
      <c r="V137" s="297">
        <f>+Q137-'SP ministeriale comparato'!P136</f>
        <v>0</v>
      </c>
    </row>
    <row r="138" spans="3:22" ht="15" customHeight="1" x14ac:dyDescent="0.25">
      <c r="C138" s="106"/>
      <c r="D138" s="49"/>
      <c r="E138" s="110" t="s">
        <v>276</v>
      </c>
      <c r="F138" s="293" t="s">
        <v>370</v>
      </c>
      <c r="G138" s="278"/>
      <c r="H138" s="278"/>
      <c r="I138" s="278"/>
      <c r="J138" s="111"/>
      <c r="K138" s="112"/>
      <c r="L138" s="186">
        <v>0</v>
      </c>
      <c r="M138" s="186">
        <v>0</v>
      </c>
      <c r="N138" s="212">
        <v>0</v>
      </c>
      <c r="O138" s="225" t="s">
        <v>704</v>
      </c>
      <c r="Q138" s="297">
        <f>+L138-'SP ministeriale comparato'!K137</f>
        <v>0</v>
      </c>
      <c r="R138" s="297">
        <f>+M138-'SP ministeriale comparato'!L137</f>
        <v>0</v>
      </c>
      <c r="S138" s="297">
        <f>+N138-'SP ministeriale comparato'!M137</f>
        <v>0</v>
      </c>
      <c r="T138" s="297" t="e">
        <f>+O138-'SP ministeriale comparato'!N137</f>
        <v>#VALUE!</v>
      </c>
      <c r="U138" s="297">
        <f>+P138-'SP ministeriale comparato'!O137</f>
        <v>0</v>
      </c>
      <c r="V138" s="297">
        <f>+Q138-'SP ministeriale comparato'!P137</f>
        <v>0</v>
      </c>
    </row>
    <row r="139" spans="3:22" ht="15" customHeight="1" x14ac:dyDescent="0.25">
      <c r="C139" s="106"/>
      <c r="D139" s="36"/>
      <c r="E139" s="107" t="s">
        <v>328</v>
      </c>
      <c r="F139" s="34" t="s">
        <v>371</v>
      </c>
      <c r="G139" s="38"/>
      <c r="H139" s="38"/>
      <c r="I139" s="38"/>
      <c r="J139" s="108"/>
      <c r="K139" s="109"/>
      <c r="L139" s="186">
        <v>4805866.6399999997</v>
      </c>
      <c r="M139" s="186">
        <v>5274693.33</v>
      </c>
      <c r="N139" s="212">
        <v>-468826.69</v>
      </c>
      <c r="O139" s="225">
        <v>-8.8999999999999996E-2</v>
      </c>
      <c r="Q139" s="297">
        <f>+L139-'SP ministeriale comparato'!K138</f>
        <v>0</v>
      </c>
      <c r="R139" s="297">
        <f>+M139-'SP ministeriale comparato'!L138</f>
        <v>0</v>
      </c>
      <c r="S139" s="297">
        <f>+N139-'SP ministeriale comparato'!M138</f>
        <v>0</v>
      </c>
      <c r="T139" s="297">
        <f>+O139-'SP ministeriale comparato'!N138</f>
        <v>0</v>
      </c>
      <c r="U139" s="297">
        <f>+P139-'SP ministeriale comparato'!O138</f>
        <v>0</v>
      </c>
      <c r="V139" s="297">
        <f>+Q139-'SP ministeriale comparato'!P138</f>
        <v>0</v>
      </c>
    </row>
    <row r="140" spans="3:22" ht="15" customHeight="1" x14ac:dyDescent="0.25">
      <c r="C140" s="106"/>
      <c r="D140" s="100"/>
      <c r="E140" s="110" t="s">
        <v>361</v>
      </c>
      <c r="F140" s="293" t="s">
        <v>372</v>
      </c>
      <c r="G140" s="278"/>
      <c r="H140" s="278"/>
      <c r="I140" s="278"/>
      <c r="J140" s="111"/>
      <c r="K140" s="112"/>
      <c r="L140" s="186">
        <v>17943326.93</v>
      </c>
      <c r="M140" s="186">
        <v>16312997.710000001</v>
      </c>
      <c r="N140" s="212">
        <v>1630329.22</v>
      </c>
      <c r="O140" s="225">
        <v>0.1</v>
      </c>
      <c r="Q140" s="297">
        <f>+L140-'SP ministeriale comparato'!K139</f>
        <v>0</v>
      </c>
      <c r="R140" s="297">
        <f>+M140-'SP ministeriale comparato'!L139</f>
        <v>0</v>
      </c>
      <c r="S140" s="297">
        <f>+N140-'SP ministeriale comparato'!M139</f>
        <v>0</v>
      </c>
      <c r="T140" s="297">
        <f>+O140-'SP ministeriale comparato'!N139</f>
        <v>0</v>
      </c>
      <c r="U140" s="297">
        <f>+P140-'SP ministeriale comparato'!O139</f>
        <v>0</v>
      </c>
      <c r="V140" s="297">
        <f>+Q140-'SP ministeriale comparato'!P139</f>
        <v>0</v>
      </c>
    </row>
    <row r="141" spans="3:22" ht="15" customHeight="1" x14ac:dyDescent="0.25">
      <c r="C141" s="117"/>
      <c r="D141" s="73" t="s">
        <v>334</v>
      </c>
      <c r="E141" s="73"/>
      <c r="F141" s="73"/>
      <c r="G141" s="73"/>
      <c r="H141" s="73"/>
      <c r="I141" s="73"/>
      <c r="J141" s="92"/>
      <c r="K141" s="93"/>
      <c r="L141" s="196">
        <v>44266194.590000004</v>
      </c>
      <c r="M141" s="196">
        <v>42069469.670000002</v>
      </c>
      <c r="N141" s="196">
        <v>2196724.92</v>
      </c>
      <c r="O141" s="232">
        <v>5.1999999999999998E-2</v>
      </c>
      <c r="Q141" s="297">
        <f>+L141-'SP ministeriale comparato'!K140</f>
        <v>0</v>
      </c>
      <c r="R141" s="297">
        <f>+M141-'SP ministeriale comparato'!L140</f>
        <v>0</v>
      </c>
      <c r="S141" s="297">
        <f>+N141-'SP ministeriale comparato'!M140</f>
        <v>0</v>
      </c>
      <c r="T141" s="297">
        <f>+O141-'SP ministeriale comparato'!N140</f>
        <v>0</v>
      </c>
      <c r="U141" s="297">
        <f>+P141-'SP ministeriale comparato'!O140</f>
        <v>0</v>
      </c>
      <c r="V141" s="297">
        <f>+Q141-'SP ministeriale comparato'!P140</f>
        <v>0</v>
      </c>
    </row>
    <row r="142" spans="3:22" ht="15" customHeight="1" x14ac:dyDescent="0.25">
      <c r="C142" s="118"/>
      <c r="D142" s="43"/>
      <c r="E142" s="278"/>
      <c r="F142" s="278"/>
      <c r="G142" s="278"/>
      <c r="H142" s="278"/>
      <c r="I142" s="278"/>
      <c r="J142" s="119"/>
      <c r="K142" s="120"/>
      <c r="L142" s="295"/>
      <c r="M142" s="295"/>
      <c r="N142" s="214"/>
      <c r="O142" s="226"/>
      <c r="Q142" s="297">
        <f>+L142-'SP ministeriale comparato'!K141</f>
        <v>0</v>
      </c>
      <c r="R142" s="297">
        <f>+M142-'SP ministeriale comparato'!L141</f>
        <v>0</v>
      </c>
      <c r="S142" s="297">
        <f>+N142-'SP ministeriale comparato'!M141</f>
        <v>0</v>
      </c>
      <c r="T142" s="297">
        <f>+O142-'SP ministeriale comparato'!N141</f>
        <v>0</v>
      </c>
      <c r="U142" s="297">
        <f>+P142-'SP ministeriale comparato'!O141</f>
        <v>0</v>
      </c>
      <c r="V142" s="297">
        <f>+Q142-'SP ministeriale comparato'!P141</f>
        <v>0</v>
      </c>
    </row>
    <row r="143" spans="3:22" ht="15" customHeight="1" x14ac:dyDescent="0.25">
      <c r="C143" s="105" t="s">
        <v>335</v>
      </c>
      <c r="D143" s="121" t="s">
        <v>373</v>
      </c>
      <c r="E143" s="34"/>
      <c r="F143" s="34"/>
      <c r="G143" s="34"/>
      <c r="H143" s="34"/>
      <c r="I143" s="34"/>
      <c r="J143" s="108"/>
      <c r="K143" s="109"/>
      <c r="L143" s="186">
        <v>3576679.85</v>
      </c>
      <c r="M143" s="186">
        <v>4254302.55</v>
      </c>
      <c r="N143" s="212">
        <v>-677622.7</v>
      </c>
      <c r="O143" s="225">
        <v>-0.159</v>
      </c>
      <c r="Q143" s="297">
        <f>+L143-'SP ministeriale comparato'!K142</f>
        <v>0</v>
      </c>
      <c r="R143" s="297">
        <f>+M143-'SP ministeriale comparato'!L142</f>
        <v>0</v>
      </c>
      <c r="S143" s="297">
        <f>+N143-'SP ministeriale comparato'!M142</f>
        <v>0</v>
      </c>
      <c r="T143" s="297">
        <f>+O143-'SP ministeriale comparato'!N142</f>
        <v>0</v>
      </c>
      <c r="U143" s="297">
        <f>+P143-'SP ministeriale comparato'!O142</f>
        <v>0</v>
      </c>
      <c r="V143" s="297">
        <f>+Q143-'SP ministeriale comparato'!P142</f>
        <v>0</v>
      </c>
    </row>
    <row r="144" spans="3:22" ht="15" customHeight="1" x14ac:dyDescent="0.25">
      <c r="C144" s="106"/>
      <c r="D144" s="83"/>
      <c r="E144" s="122" t="s">
        <v>241</v>
      </c>
      <c r="F144" s="294" t="s">
        <v>374</v>
      </c>
      <c r="G144" s="83"/>
      <c r="H144" s="280"/>
      <c r="I144" s="280"/>
      <c r="J144" s="123"/>
      <c r="K144" s="124"/>
      <c r="L144" s="186">
        <v>3576679.85</v>
      </c>
      <c r="M144" s="186">
        <v>4254302.55</v>
      </c>
      <c r="N144" s="212">
        <v>-677622.7</v>
      </c>
      <c r="O144" s="225">
        <v>-0.159</v>
      </c>
      <c r="Q144" s="297">
        <f>+L144-'SP ministeriale comparato'!K143</f>
        <v>0</v>
      </c>
      <c r="R144" s="297">
        <f>+M144-'SP ministeriale comparato'!L143</f>
        <v>0</v>
      </c>
      <c r="S144" s="297">
        <f>+N144-'SP ministeriale comparato'!M143</f>
        <v>0</v>
      </c>
      <c r="T144" s="297">
        <f>+O144-'SP ministeriale comparato'!N143</f>
        <v>0</v>
      </c>
      <c r="U144" s="297">
        <f>+P144-'SP ministeriale comparato'!O143</f>
        <v>0</v>
      </c>
      <c r="V144" s="297">
        <f>+Q144-'SP ministeriale comparato'!P143</f>
        <v>0</v>
      </c>
    </row>
    <row r="145" spans="3:22" ht="15" customHeight="1" x14ac:dyDescent="0.25">
      <c r="C145" s="106"/>
      <c r="D145" s="49"/>
      <c r="E145" s="110" t="s">
        <v>253</v>
      </c>
      <c r="F145" s="293" t="s">
        <v>375</v>
      </c>
      <c r="G145" s="49"/>
      <c r="H145" s="278"/>
      <c r="I145" s="278"/>
      <c r="J145" s="111"/>
      <c r="K145" s="112"/>
      <c r="L145" s="186">
        <v>0</v>
      </c>
      <c r="M145" s="186">
        <v>0</v>
      </c>
      <c r="N145" s="212">
        <v>0</v>
      </c>
      <c r="O145" s="225" t="s">
        <v>704</v>
      </c>
      <c r="Q145" s="297">
        <f>+L145-'SP ministeriale comparato'!K144</f>
        <v>0</v>
      </c>
      <c r="R145" s="297">
        <f>+M145-'SP ministeriale comparato'!L144</f>
        <v>0</v>
      </c>
      <c r="S145" s="297">
        <f>+N145-'SP ministeriale comparato'!M144</f>
        <v>0</v>
      </c>
      <c r="T145" s="297" t="e">
        <f>+O145-'SP ministeriale comparato'!N144</f>
        <v>#VALUE!</v>
      </c>
      <c r="U145" s="297">
        <f>+P145-'SP ministeriale comparato'!O144</f>
        <v>0</v>
      </c>
      <c r="V145" s="297">
        <f>+Q145-'SP ministeriale comparato'!P144</f>
        <v>0</v>
      </c>
    </row>
    <row r="146" spans="3:22" ht="15" customHeight="1" x14ac:dyDescent="0.25">
      <c r="C146" s="106"/>
      <c r="D146" s="36"/>
      <c r="E146" s="107" t="s">
        <v>276</v>
      </c>
      <c r="F146" s="34" t="s">
        <v>618</v>
      </c>
      <c r="G146" s="36"/>
      <c r="H146" s="38"/>
      <c r="I146" s="38"/>
      <c r="J146" s="108"/>
      <c r="K146" s="109"/>
      <c r="L146" s="186">
        <v>0</v>
      </c>
      <c r="M146" s="186">
        <v>0</v>
      </c>
      <c r="N146" s="212">
        <v>0</v>
      </c>
      <c r="O146" s="225" t="s">
        <v>704</v>
      </c>
      <c r="Q146" s="297">
        <f>+L146-'SP ministeriale comparato'!K145</f>
        <v>0</v>
      </c>
      <c r="R146" s="297">
        <f>+M146-'SP ministeriale comparato'!L145</f>
        <v>0</v>
      </c>
      <c r="S146" s="297">
        <f>+N146-'SP ministeriale comparato'!M145</f>
        <v>0</v>
      </c>
      <c r="T146" s="297" t="e">
        <f>+O146-'SP ministeriale comparato'!N145</f>
        <v>#VALUE!</v>
      </c>
      <c r="U146" s="297">
        <f>+P146-'SP ministeriale comparato'!O145</f>
        <v>0</v>
      </c>
      <c r="V146" s="297">
        <f>+Q146-'SP ministeriale comparato'!P145</f>
        <v>0</v>
      </c>
    </row>
    <row r="147" spans="3:22" ht="15" customHeight="1" x14ac:dyDescent="0.25">
      <c r="C147" s="117"/>
      <c r="D147" s="73" t="s">
        <v>339</v>
      </c>
      <c r="E147" s="73"/>
      <c r="F147" s="73"/>
      <c r="G147" s="73"/>
      <c r="H147" s="73"/>
      <c r="I147" s="73"/>
      <c r="J147" s="92"/>
      <c r="K147" s="93"/>
      <c r="L147" s="196">
        <v>3576679.85</v>
      </c>
      <c r="M147" s="196">
        <v>4254302.55</v>
      </c>
      <c r="N147" s="196">
        <v>-677622.7</v>
      </c>
      <c r="O147" s="232">
        <v>-0.159</v>
      </c>
      <c r="Q147" s="297">
        <f>+L147-'SP ministeriale comparato'!K146</f>
        <v>0</v>
      </c>
      <c r="R147" s="297">
        <f>+M147-'SP ministeriale comparato'!L146</f>
        <v>0</v>
      </c>
      <c r="S147" s="297">
        <f>+N147-'SP ministeriale comparato'!M146</f>
        <v>0</v>
      </c>
      <c r="T147" s="297">
        <f>+O147-'SP ministeriale comparato'!N146</f>
        <v>0</v>
      </c>
      <c r="U147" s="297">
        <f>+P147-'SP ministeriale comparato'!O146</f>
        <v>0</v>
      </c>
      <c r="V147" s="297">
        <f>+Q147-'SP ministeriale comparato'!P146</f>
        <v>0</v>
      </c>
    </row>
    <row r="148" spans="3:22" ht="15" customHeight="1" x14ac:dyDescent="0.25">
      <c r="C148" s="118"/>
      <c r="D148" s="43"/>
      <c r="E148" s="278"/>
      <c r="F148" s="278"/>
      <c r="G148" s="278"/>
      <c r="H148" s="278"/>
      <c r="I148" s="277"/>
      <c r="J148" s="125"/>
      <c r="K148" s="126"/>
      <c r="L148" s="295"/>
      <c r="M148" s="295"/>
      <c r="N148" s="214"/>
      <c r="O148" s="226"/>
      <c r="Q148" s="297">
        <f>+L148-'SP ministeriale comparato'!K147</f>
        <v>0</v>
      </c>
      <c r="R148" s="297">
        <f>+M148-'SP ministeriale comparato'!L147</f>
        <v>0</v>
      </c>
      <c r="S148" s="297">
        <f>+N148-'SP ministeriale comparato'!M147</f>
        <v>0</v>
      </c>
      <c r="T148" s="297">
        <f>+O148-'SP ministeriale comparato'!N147</f>
        <v>0</v>
      </c>
      <c r="U148" s="297">
        <f>+P148-'SP ministeriale comparato'!O147</f>
        <v>0</v>
      </c>
      <c r="V148" s="297">
        <f>+Q148-'SP ministeriale comparato'!P147</f>
        <v>0</v>
      </c>
    </row>
    <row r="149" spans="3:22" ht="15" customHeight="1" thickBot="1" x14ac:dyDescent="0.3">
      <c r="C149" s="105" t="s">
        <v>341</v>
      </c>
      <c r="D149" s="391" t="s">
        <v>707</v>
      </c>
      <c r="E149" s="391"/>
      <c r="F149" s="391"/>
      <c r="G149" s="391"/>
      <c r="H149" s="391"/>
      <c r="I149" s="391"/>
      <c r="J149" s="127"/>
      <c r="K149" s="128"/>
      <c r="L149" s="186">
        <v>113953326.23999999</v>
      </c>
      <c r="M149" s="186">
        <v>134925074.93000001</v>
      </c>
      <c r="N149" s="212">
        <v>-20971748.690000001</v>
      </c>
      <c r="O149" s="225">
        <v>-0.155</v>
      </c>
      <c r="Q149" s="297">
        <f>+L149-'SP ministeriale comparato'!K148</f>
        <v>0</v>
      </c>
      <c r="R149" s="297">
        <f>+M149-'SP ministeriale comparato'!L148</f>
        <v>0</v>
      </c>
      <c r="S149" s="297">
        <f>+N149-'SP ministeriale comparato'!M148</f>
        <v>0</v>
      </c>
      <c r="T149" s="297">
        <f>+O149-'SP ministeriale comparato'!N148</f>
        <v>0</v>
      </c>
      <c r="U149" s="297">
        <f>+P149-'SP ministeriale comparato'!O148</f>
        <v>0</v>
      </c>
      <c r="V149" s="297">
        <f>+Q149-'SP ministeriale comparato'!P148</f>
        <v>0</v>
      </c>
    </row>
    <row r="150" spans="3:22" ht="15" customHeight="1" thickBot="1" x14ac:dyDescent="0.3">
      <c r="C150" s="105"/>
      <c r="D150" s="129"/>
      <c r="E150" s="129"/>
      <c r="F150" s="129"/>
      <c r="G150" s="129"/>
      <c r="H150" s="129"/>
      <c r="I150" s="129"/>
      <c r="J150" s="79" t="s">
        <v>274</v>
      </c>
      <c r="K150" s="79" t="s">
        <v>275</v>
      </c>
      <c r="L150" s="211"/>
      <c r="M150" s="211"/>
      <c r="N150" s="212"/>
      <c r="O150" s="225"/>
      <c r="Q150" s="297">
        <f>+L150-'SP ministeriale comparato'!K149</f>
        <v>0</v>
      </c>
      <c r="R150" s="297">
        <f>+M150-'SP ministeriale comparato'!L149</f>
        <v>0</v>
      </c>
      <c r="S150" s="297">
        <f>+N150-'SP ministeriale comparato'!M149</f>
        <v>0</v>
      </c>
      <c r="T150" s="297">
        <f>+O150-'SP ministeriale comparato'!N149</f>
        <v>0</v>
      </c>
      <c r="U150" s="297">
        <f>+P150-'SP ministeriale comparato'!O149</f>
        <v>0</v>
      </c>
      <c r="V150" s="297">
        <f>+Q150-'SP ministeriale comparato'!P149</f>
        <v>0</v>
      </c>
    </row>
    <row r="151" spans="3:22" ht="15" customHeight="1" x14ac:dyDescent="0.25">
      <c r="C151" s="130"/>
      <c r="D151" s="103"/>
      <c r="E151" s="107" t="s">
        <v>241</v>
      </c>
      <c r="F151" s="34" t="s">
        <v>376</v>
      </c>
      <c r="G151" s="34"/>
      <c r="H151" s="34"/>
      <c r="I151" s="34"/>
      <c r="J151" s="264">
        <v>0</v>
      </c>
      <c r="K151" s="264">
        <v>0</v>
      </c>
      <c r="L151" s="186">
        <v>0</v>
      </c>
      <c r="M151" s="186">
        <v>0</v>
      </c>
      <c r="N151" s="212">
        <v>0</v>
      </c>
      <c r="O151" s="225" t="s">
        <v>704</v>
      </c>
      <c r="Q151" s="297">
        <f>+L151-'SP ministeriale comparato'!K150</f>
        <v>0</v>
      </c>
      <c r="R151" s="297">
        <f>+M151-'SP ministeriale comparato'!L150</f>
        <v>0</v>
      </c>
      <c r="S151" s="297">
        <f>+N151-'SP ministeriale comparato'!M150</f>
        <v>0</v>
      </c>
      <c r="T151" s="297" t="e">
        <f>+O151-'SP ministeriale comparato'!N150</f>
        <v>#VALUE!</v>
      </c>
      <c r="U151" s="297">
        <f>+P151-'SP ministeriale comparato'!O150</f>
        <v>0</v>
      </c>
      <c r="V151" s="297">
        <f>+Q151-'SP ministeriale comparato'!P150</f>
        <v>0</v>
      </c>
    </row>
    <row r="152" spans="3:22" ht="15" customHeight="1" x14ac:dyDescent="0.25">
      <c r="C152" s="130"/>
      <c r="D152" s="100"/>
      <c r="E152" s="110" t="s">
        <v>253</v>
      </c>
      <c r="F152" s="293" t="s">
        <v>377</v>
      </c>
      <c r="G152" s="293"/>
      <c r="H152" s="110"/>
      <c r="I152" s="293"/>
      <c r="J152" s="264">
        <v>0</v>
      </c>
      <c r="K152" s="264">
        <v>0</v>
      </c>
      <c r="L152" s="186">
        <v>0</v>
      </c>
      <c r="M152" s="186">
        <v>0</v>
      </c>
      <c r="N152" s="212">
        <v>0</v>
      </c>
      <c r="O152" s="225" t="s">
        <v>704</v>
      </c>
      <c r="Q152" s="297">
        <f>+L152-'SP ministeriale comparato'!K151</f>
        <v>0</v>
      </c>
      <c r="R152" s="297">
        <f>+M152-'SP ministeriale comparato'!L151</f>
        <v>0</v>
      </c>
      <c r="S152" s="297">
        <f>+N152-'SP ministeriale comparato'!M151</f>
        <v>0</v>
      </c>
      <c r="T152" s="297" t="e">
        <f>+O152-'SP ministeriale comparato'!N151</f>
        <v>#VALUE!</v>
      </c>
      <c r="U152" s="297">
        <f>+P152-'SP ministeriale comparato'!O151</f>
        <v>0</v>
      </c>
      <c r="V152" s="297">
        <f>+Q152-'SP ministeriale comparato'!P151</f>
        <v>0</v>
      </c>
    </row>
    <row r="153" spans="3:22" ht="15" customHeight="1" x14ac:dyDescent="0.25">
      <c r="C153" s="130"/>
      <c r="D153" s="103"/>
      <c r="E153" s="107" t="s">
        <v>276</v>
      </c>
      <c r="F153" s="34" t="s">
        <v>378</v>
      </c>
      <c r="G153" s="34"/>
      <c r="H153" s="34"/>
      <c r="I153" s="34"/>
      <c r="J153" s="264">
        <v>19112015.73</v>
      </c>
      <c r="K153" s="264">
        <v>0</v>
      </c>
      <c r="L153" s="186">
        <v>19112015.73</v>
      </c>
      <c r="M153" s="186">
        <v>8726335.3599999994</v>
      </c>
      <c r="N153" s="212">
        <v>10385680.369999999</v>
      </c>
      <c r="O153" s="225">
        <v>1.19</v>
      </c>
      <c r="Q153" s="297">
        <f>+L153-'SP ministeriale comparato'!K152</f>
        <v>0</v>
      </c>
      <c r="R153" s="297">
        <f>+M153-'SP ministeriale comparato'!L152</f>
        <v>0</v>
      </c>
      <c r="S153" s="297">
        <f>+N153-'SP ministeriale comparato'!M152</f>
        <v>0</v>
      </c>
      <c r="T153" s="297">
        <f>+O153-'SP ministeriale comparato'!N152</f>
        <v>0</v>
      </c>
      <c r="U153" s="297">
        <f>+P153-'SP ministeriale comparato'!O152</f>
        <v>0</v>
      </c>
      <c r="V153" s="297">
        <f>+Q153-'SP ministeriale comparato'!P152</f>
        <v>0</v>
      </c>
    </row>
    <row r="154" spans="3:22" ht="15" customHeight="1" x14ac:dyDescent="0.25">
      <c r="C154" s="130"/>
      <c r="D154" s="103"/>
      <c r="E154" s="107" t="s">
        <v>328</v>
      </c>
      <c r="F154" s="34" t="s">
        <v>379</v>
      </c>
      <c r="G154" s="34"/>
      <c r="H154" s="34"/>
      <c r="I154" s="34"/>
      <c r="J154" s="264">
        <v>3298491.66</v>
      </c>
      <c r="K154" s="264">
        <v>0</v>
      </c>
      <c r="L154" s="186">
        <v>3298491.66</v>
      </c>
      <c r="M154" s="186">
        <v>3248903.72</v>
      </c>
      <c r="N154" s="212">
        <v>49587.94</v>
      </c>
      <c r="O154" s="225">
        <v>1.4999999999999999E-2</v>
      </c>
      <c r="Q154" s="297">
        <f>+L154-'SP ministeriale comparato'!K153</f>
        <v>0</v>
      </c>
      <c r="R154" s="297">
        <f>+M154-'SP ministeriale comparato'!L153</f>
        <v>0</v>
      </c>
      <c r="S154" s="297">
        <f>+N154-'SP ministeriale comparato'!M153</f>
        <v>0</v>
      </c>
      <c r="T154" s="297">
        <f>+O154-'SP ministeriale comparato'!N153</f>
        <v>0</v>
      </c>
      <c r="U154" s="297">
        <f>+P154-'SP ministeriale comparato'!O153</f>
        <v>0</v>
      </c>
      <c r="V154" s="297">
        <f>+Q154-'SP ministeriale comparato'!P153</f>
        <v>0</v>
      </c>
    </row>
    <row r="155" spans="3:22" ht="15" customHeight="1" x14ac:dyDescent="0.25">
      <c r="C155" s="130"/>
      <c r="D155" s="100"/>
      <c r="E155" s="110" t="s">
        <v>361</v>
      </c>
      <c r="F155" s="293" t="s">
        <v>380</v>
      </c>
      <c r="G155" s="293"/>
      <c r="H155" s="110"/>
      <c r="I155" s="293"/>
      <c r="J155" s="220">
        <v>1636451</v>
      </c>
      <c r="K155" s="220">
        <v>0</v>
      </c>
      <c r="L155" s="186">
        <v>1636451</v>
      </c>
      <c r="M155" s="186">
        <v>1449173.57</v>
      </c>
      <c r="N155" s="212">
        <v>187277.43</v>
      </c>
      <c r="O155" s="225">
        <v>0.129</v>
      </c>
      <c r="Q155" s="297">
        <f>+L155-'SP ministeriale comparato'!K154</f>
        <v>0</v>
      </c>
      <c r="R155" s="297">
        <f>+M155-'SP ministeriale comparato'!L154</f>
        <v>0</v>
      </c>
      <c r="S155" s="297">
        <f>+N155-'SP ministeriale comparato'!M154</f>
        <v>0</v>
      </c>
      <c r="T155" s="297">
        <f>+O155-'SP ministeriale comparato'!N154</f>
        <v>0</v>
      </c>
      <c r="U155" s="297">
        <f>+P155-'SP ministeriale comparato'!O154</f>
        <v>0</v>
      </c>
      <c r="V155" s="297">
        <f>+Q155-'SP ministeriale comparato'!P154</f>
        <v>0</v>
      </c>
    </row>
    <row r="156" spans="3:22" ht="15" customHeight="1" x14ac:dyDescent="0.25">
      <c r="C156" s="106"/>
      <c r="D156" s="68"/>
      <c r="E156" s="69"/>
      <c r="F156" s="349" t="s">
        <v>256</v>
      </c>
      <c r="G156" s="352" t="s">
        <v>381</v>
      </c>
      <c r="H156" s="352"/>
      <c r="I156" s="352"/>
      <c r="J156" s="355">
        <v>0</v>
      </c>
      <c r="K156" s="355">
        <v>0</v>
      </c>
      <c r="L156" s="358">
        <v>0</v>
      </c>
      <c r="M156" s="384">
        <v>0</v>
      </c>
      <c r="N156" s="385">
        <v>0</v>
      </c>
      <c r="O156" s="310" t="s">
        <v>704</v>
      </c>
      <c r="Q156" s="297">
        <f>+L156-'SP ministeriale comparato'!K155</f>
        <v>0</v>
      </c>
      <c r="R156" s="297">
        <f>+M156-'SP ministeriale comparato'!L155</f>
        <v>0</v>
      </c>
      <c r="S156" s="297">
        <f>+N156-'SP ministeriale comparato'!M155</f>
        <v>0</v>
      </c>
      <c r="T156" s="297" t="e">
        <f>+O156-'SP ministeriale comparato'!N155</f>
        <v>#VALUE!</v>
      </c>
      <c r="U156" s="297">
        <f>+P156-'SP ministeriale comparato'!O155</f>
        <v>0</v>
      </c>
      <c r="V156" s="297">
        <f>+Q156-'SP ministeriale comparato'!P155</f>
        <v>0</v>
      </c>
    </row>
    <row r="157" spans="3:22" ht="15" customHeight="1" x14ac:dyDescent="0.25">
      <c r="C157" s="106"/>
      <c r="D157" s="49"/>
      <c r="E157" s="43"/>
      <c r="F157" s="350"/>
      <c r="G157" s="353"/>
      <c r="H157" s="353"/>
      <c r="I157" s="353"/>
      <c r="J157" s="356" t="e">
        <v>#N/A</v>
      </c>
      <c r="K157" s="356" t="e">
        <v>#N/A</v>
      </c>
      <c r="L157" s="359" t="e">
        <v>#REF!</v>
      </c>
      <c r="M157" s="384" t="e">
        <v>#REF!</v>
      </c>
      <c r="N157" s="386"/>
      <c r="O157" s="311"/>
      <c r="Q157" s="297" t="e">
        <f>+L157-'SP ministeriale comparato'!K156</f>
        <v>#REF!</v>
      </c>
      <c r="R157" s="297" t="e">
        <f>+M157-'SP ministeriale comparato'!L156</f>
        <v>#REF!</v>
      </c>
      <c r="S157" s="297">
        <f>+N157-'SP ministeriale comparato'!M156</f>
        <v>0</v>
      </c>
      <c r="T157" s="297">
        <f>+O157-'SP ministeriale comparato'!N156</f>
        <v>0</v>
      </c>
      <c r="U157" s="297">
        <f>+P157-'SP ministeriale comparato'!O156</f>
        <v>0</v>
      </c>
      <c r="V157" s="297" t="e">
        <f>+Q157-'SP ministeriale comparato'!P156</f>
        <v>#REF!</v>
      </c>
    </row>
    <row r="158" spans="3:22" ht="15" customHeight="1" x14ac:dyDescent="0.25">
      <c r="C158" s="106"/>
      <c r="D158" s="83"/>
      <c r="E158" s="84"/>
      <c r="F158" s="351"/>
      <c r="G158" s="354"/>
      <c r="H158" s="354"/>
      <c r="I158" s="354"/>
      <c r="J158" s="357" t="e">
        <v>#N/A</v>
      </c>
      <c r="K158" s="357" t="e">
        <v>#N/A</v>
      </c>
      <c r="L158" s="360" t="e">
        <v>#REF!</v>
      </c>
      <c r="M158" s="384" t="e">
        <v>#REF!</v>
      </c>
      <c r="N158" s="387"/>
      <c r="O158" s="312"/>
      <c r="Q158" s="297" t="e">
        <f>+L158-'SP ministeriale comparato'!K157</f>
        <v>#REF!</v>
      </c>
      <c r="R158" s="297" t="e">
        <f>+M158-'SP ministeriale comparato'!L157</f>
        <v>#REF!</v>
      </c>
      <c r="S158" s="297">
        <f>+N158-'SP ministeriale comparato'!M157</f>
        <v>0</v>
      </c>
      <c r="T158" s="297">
        <f>+O158-'SP ministeriale comparato'!N157</f>
        <v>0</v>
      </c>
      <c r="U158" s="297">
        <f>+P158-'SP ministeriale comparato'!O157</f>
        <v>0</v>
      </c>
      <c r="V158" s="297" t="e">
        <f>+Q158-'SP ministeriale comparato'!P157</f>
        <v>#REF!</v>
      </c>
    </row>
    <row r="159" spans="3:22" ht="15" customHeight="1" x14ac:dyDescent="0.25">
      <c r="C159" s="106"/>
      <c r="D159" s="49"/>
      <c r="E159" s="43"/>
      <c r="F159" s="131" t="s">
        <v>258</v>
      </c>
      <c r="G159" s="388" t="s">
        <v>382</v>
      </c>
      <c r="H159" s="388"/>
      <c r="I159" s="388"/>
      <c r="J159" s="218">
        <v>0</v>
      </c>
      <c r="K159" s="218">
        <v>0</v>
      </c>
      <c r="L159" s="268">
        <v>0</v>
      </c>
      <c r="M159" s="268">
        <v>0</v>
      </c>
      <c r="N159" s="214">
        <v>0</v>
      </c>
      <c r="O159" s="226" t="s">
        <v>704</v>
      </c>
      <c r="Q159" s="297">
        <f>+L159-'SP ministeriale comparato'!K158</f>
        <v>0</v>
      </c>
      <c r="R159" s="297">
        <f>+M159-'SP ministeriale comparato'!L158</f>
        <v>0</v>
      </c>
      <c r="S159" s="297">
        <f>+N159-'SP ministeriale comparato'!M158</f>
        <v>0</v>
      </c>
      <c r="T159" s="297" t="e">
        <f>+O159-'SP ministeriale comparato'!N158</f>
        <v>#VALUE!</v>
      </c>
      <c r="U159" s="297">
        <f>+P159-'SP ministeriale comparato'!O158</f>
        <v>0</v>
      </c>
      <c r="V159" s="297">
        <f>+Q159-'SP ministeriale comparato'!P158</f>
        <v>0</v>
      </c>
    </row>
    <row r="160" spans="3:22" ht="15" customHeight="1" x14ac:dyDescent="0.25">
      <c r="C160" s="106"/>
      <c r="D160" s="68"/>
      <c r="E160" s="69"/>
      <c r="F160" s="258" t="s">
        <v>280</v>
      </c>
      <c r="G160" s="389" t="s">
        <v>383</v>
      </c>
      <c r="H160" s="389"/>
      <c r="I160" s="389"/>
      <c r="J160" s="218">
        <v>0</v>
      </c>
      <c r="K160" s="218">
        <v>0</v>
      </c>
      <c r="L160" s="268">
        <v>0</v>
      </c>
      <c r="M160" s="268">
        <v>0</v>
      </c>
      <c r="N160" s="214">
        <v>0</v>
      </c>
      <c r="O160" s="226" t="s">
        <v>704</v>
      </c>
      <c r="Q160" s="297">
        <f>+L160-'SP ministeriale comparato'!K159</f>
        <v>0</v>
      </c>
      <c r="R160" s="297">
        <f>+M160-'SP ministeriale comparato'!L159</f>
        <v>0</v>
      </c>
      <c r="S160" s="297">
        <f>+N160-'SP ministeriale comparato'!M159</f>
        <v>0</v>
      </c>
      <c r="T160" s="297" t="e">
        <f>+O160-'SP ministeriale comparato'!N159</f>
        <v>#VALUE!</v>
      </c>
      <c r="U160" s="297">
        <f>+P160-'SP ministeriale comparato'!O159</f>
        <v>0</v>
      </c>
      <c r="V160" s="297">
        <f>+Q160-'SP ministeriale comparato'!P159</f>
        <v>0</v>
      </c>
    </row>
    <row r="161" spans="3:22" ht="15" customHeight="1" x14ac:dyDescent="0.25">
      <c r="C161" s="106"/>
      <c r="D161" s="68"/>
      <c r="E161" s="69"/>
      <c r="F161" s="396" t="s">
        <v>282</v>
      </c>
      <c r="G161" s="399" t="s">
        <v>384</v>
      </c>
      <c r="H161" s="399"/>
      <c r="I161" s="300"/>
      <c r="J161" s="402">
        <v>1520781.86</v>
      </c>
      <c r="K161" s="402">
        <v>0</v>
      </c>
      <c r="L161" s="303">
        <v>1520781.86</v>
      </c>
      <c r="M161" s="306">
        <v>1364200.61</v>
      </c>
      <c r="N161" s="392">
        <v>156581.25</v>
      </c>
      <c r="O161" s="298">
        <v>0.115</v>
      </c>
      <c r="Q161" s="297">
        <f>+L161-'SP ministeriale comparato'!K160</f>
        <v>0</v>
      </c>
      <c r="R161" s="297">
        <f>+M161-'SP ministeriale comparato'!L160</f>
        <v>0</v>
      </c>
      <c r="S161" s="297">
        <f>+N161-'SP ministeriale comparato'!M160</f>
        <v>0</v>
      </c>
      <c r="T161" s="297">
        <f>+O161-'SP ministeriale comparato'!N160</f>
        <v>0</v>
      </c>
      <c r="U161" s="297">
        <f>+P161-'SP ministeriale comparato'!O160</f>
        <v>0</v>
      </c>
      <c r="V161" s="297">
        <f>+Q161-'SP ministeriale comparato'!P160</f>
        <v>0</v>
      </c>
    </row>
    <row r="162" spans="3:22" ht="15" customHeight="1" x14ac:dyDescent="0.25">
      <c r="C162" s="106"/>
      <c r="D162" s="49"/>
      <c r="E162" s="43"/>
      <c r="F162" s="397"/>
      <c r="G162" s="400"/>
      <c r="H162" s="400"/>
      <c r="I162" s="301"/>
      <c r="J162" s="403"/>
      <c r="K162" s="403"/>
      <c r="L162" s="304"/>
      <c r="M162" s="306"/>
      <c r="N162" s="393"/>
      <c r="O162" s="395"/>
      <c r="Q162" s="297">
        <f>+L162-'SP ministeriale comparato'!K161</f>
        <v>0</v>
      </c>
      <c r="R162" s="297">
        <f>+M162-'SP ministeriale comparato'!L161</f>
        <v>0</v>
      </c>
      <c r="S162" s="297">
        <f>+N162-'SP ministeriale comparato'!M161</f>
        <v>0</v>
      </c>
      <c r="T162" s="297">
        <f>+O162-'SP ministeriale comparato'!N161</f>
        <v>0</v>
      </c>
      <c r="U162" s="297">
        <f>+P162-'SP ministeriale comparato'!O161</f>
        <v>0</v>
      </c>
      <c r="V162" s="297">
        <f>+Q162-'SP ministeriale comparato'!P161</f>
        <v>0</v>
      </c>
    </row>
    <row r="163" spans="3:22" ht="15" customHeight="1" x14ac:dyDescent="0.25">
      <c r="C163" s="106"/>
      <c r="D163" s="49"/>
      <c r="E163" s="43"/>
      <c r="F163" s="397"/>
      <c r="G163" s="400"/>
      <c r="H163" s="400"/>
      <c r="I163" s="301"/>
      <c r="J163" s="403"/>
      <c r="K163" s="403"/>
      <c r="L163" s="304"/>
      <c r="M163" s="306"/>
      <c r="N163" s="393"/>
      <c r="O163" s="395"/>
      <c r="Q163" s="297">
        <f>+L163-'SP ministeriale comparato'!K162</f>
        <v>0</v>
      </c>
      <c r="R163" s="297">
        <f>+M163-'SP ministeriale comparato'!L162</f>
        <v>0</v>
      </c>
      <c r="S163" s="297">
        <f>+N163-'SP ministeriale comparato'!M162</f>
        <v>0</v>
      </c>
      <c r="T163" s="297">
        <f>+O163-'SP ministeriale comparato'!N162</f>
        <v>0</v>
      </c>
      <c r="U163" s="297">
        <f>+P163-'SP ministeriale comparato'!O162</f>
        <v>0</v>
      </c>
      <c r="V163" s="297">
        <f>+Q163-'SP ministeriale comparato'!P162</f>
        <v>0</v>
      </c>
    </row>
    <row r="164" spans="3:22" ht="15" customHeight="1" x14ac:dyDescent="0.25">
      <c r="C164" s="106"/>
      <c r="D164" s="83"/>
      <c r="E164" s="84"/>
      <c r="F164" s="398"/>
      <c r="G164" s="401"/>
      <c r="H164" s="401"/>
      <c r="I164" s="302"/>
      <c r="J164" s="404"/>
      <c r="K164" s="404"/>
      <c r="L164" s="305"/>
      <c r="M164" s="306"/>
      <c r="N164" s="394"/>
      <c r="O164" s="299"/>
      <c r="Q164" s="297">
        <f>+L164-'SP ministeriale comparato'!K163</f>
        <v>0</v>
      </c>
      <c r="R164" s="297">
        <f>+M164-'SP ministeriale comparato'!L163</f>
        <v>0</v>
      </c>
      <c r="S164" s="297">
        <f>+N164-'SP ministeriale comparato'!M163</f>
        <v>0</v>
      </c>
      <c r="T164" s="297">
        <f>+O164-'SP ministeriale comparato'!N163</f>
        <v>0</v>
      </c>
      <c r="U164" s="297">
        <f>+P164-'SP ministeriale comparato'!O163</f>
        <v>0</v>
      </c>
      <c r="V164" s="297">
        <f>+Q164-'SP ministeriale comparato'!P163</f>
        <v>0</v>
      </c>
    </row>
    <row r="165" spans="3:22" ht="15" customHeight="1" x14ac:dyDescent="0.25">
      <c r="C165" s="106"/>
      <c r="D165" s="49"/>
      <c r="E165" s="43"/>
      <c r="F165" s="131" t="s">
        <v>385</v>
      </c>
      <c r="G165" s="296" t="s">
        <v>386</v>
      </c>
      <c r="H165" s="296"/>
      <c r="I165" s="296"/>
      <c r="J165" s="218">
        <v>0</v>
      </c>
      <c r="K165" s="218">
        <v>0</v>
      </c>
      <c r="L165" s="268">
        <v>0</v>
      </c>
      <c r="M165" s="268">
        <v>0</v>
      </c>
      <c r="N165" s="214">
        <v>0</v>
      </c>
      <c r="O165" s="226" t="s">
        <v>704</v>
      </c>
      <c r="Q165" s="297">
        <f>+L165-'SP ministeriale comparato'!K164</f>
        <v>0</v>
      </c>
      <c r="R165" s="297">
        <f>+M165-'SP ministeriale comparato'!L164</f>
        <v>0</v>
      </c>
      <c r="S165" s="297">
        <f>+N165-'SP ministeriale comparato'!M164</f>
        <v>0</v>
      </c>
      <c r="T165" s="297" t="e">
        <f>+O165-'SP ministeriale comparato'!N164</f>
        <v>#VALUE!</v>
      </c>
      <c r="U165" s="297">
        <f>+P165-'SP ministeriale comparato'!O164</f>
        <v>0</v>
      </c>
      <c r="V165" s="297">
        <f>+Q165-'SP ministeriale comparato'!P164</f>
        <v>0</v>
      </c>
    </row>
    <row r="166" spans="3:22" ht="15" customHeight="1" x14ac:dyDescent="0.25">
      <c r="C166" s="106"/>
      <c r="D166" s="36"/>
      <c r="E166" s="37"/>
      <c r="F166" s="132" t="s">
        <v>387</v>
      </c>
      <c r="G166" s="52" t="s">
        <v>388</v>
      </c>
      <c r="H166" s="38"/>
      <c r="I166" s="38"/>
      <c r="J166" s="218">
        <v>115669.14</v>
      </c>
      <c r="K166" s="218">
        <v>0</v>
      </c>
      <c r="L166" s="268">
        <v>115669.14</v>
      </c>
      <c r="M166" s="268">
        <v>84972.96</v>
      </c>
      <c r="N166" s="214">
        <v>30696.18</v>
      </c>
      <c r="O166" s="226">
        <v>0.36099999999999999</v>
      </c>
      <c r="Q166" s="297">
        <f>+L166-'SP ministeriale comparato'!K165</f>
        <v>0</v>
      </c>
      <c r="R166" s="297">
        <f>+M166-'SP ministeriale comparato'!L165</f>
        <v>0</v>
      </c>
      <c r="S166" s="297">
        <f>+N166-'SP ministeriale comparato'!M165</f>
        <v>0</v>
      </c>
      <c r="T166" s="297">
        <f>+O166-'SP ministeriale comparato'!N165</f>
        <v>0</v>
      </c>
      <c r="U166" s="297">
        <f>+P166-'SP ministeriale comparato'!O165</f>
        <v>0</v>
      </c>
      <c r="V166" s="297">
        <f>+Q166-'SP ministeriale comparato'!P165</f>
        <v>0</v>
      </c>
    </row>
    <row r="167" spans="3:22" ht="15" customHeight="1" x14ac:dyDescent="0.25">
      <c r="C167" s="130"/>
      <c r="D167" s="49"/>
      <c r="E167" s="110" t="s">
        <v>363</v>
      </c>
      <c r="F167" s="390" t="s">
        <v>389</v>
      </c>
      <c r="G167" s="390"/>
      <c r="H167" s="390"/>
      <c r="I167" s="390"/>
      <c r="J167" s="218">
        <v>39162.28</v>
      </c>
      <c r="K167" s="218">
        <v>0</v>
      </c>
      <c r="L167" s="186">
        <v>39162.28</v>
      </c>
      <c r="M167" s="186">
        <v>10425.59</v>
      </c>
      <c r="N167" s="212">
        <v>28736.69</v>
      </c>
      <c r="O167" s="225">
        <v>2.7559999999999998</v>
      </c>
      <c r="Q167" s="297">
        <f>+L167-'SP ministeriale comparato'!K166</f>
        <v>0</v>
      </c>
      <c r="R167" s="297">
        <f>+M167-'SP ministeriale comparato'!L166</f>
        <v>0</v>
      </c>
      <c r="S167" s="297">
        <f>+N167-'SP ministeriale comparato'!M166</f>
        <v>0</v>
      </c>
      <c r="T167" s="297">
        <f>+O167-'SP ministeriale comparato'!N166</f>
        <v>0</v>
      </c>
      <c r="U167" s="297">
        <f>+P167-'SP ministeriale comparato'!O166</f>
        <v>0</v>
      </c>
      <c r="V167" s="297">
        <f>+Q167-'SP ministeriale comparato'!P166</f>
        <v>0</v>
      </c>
    </row>
    <row r="168" spans="3:22" ht="15" customHeight="1" x14ac:dyDescent="0.25">
      <c r="C168" s="130"/>
      <c r="D168" s="36"/>
      <c r="E168" s="107" t="s">
        <v>365</v>
      </c>
      <c r="F168" s="34" t="s">
        <v>390</v>
      </c>
      <c r="G168" s="34"/>
      <c r="H168" s="34"/>
      <c r="I168" s="34"/>
      <c r="J168" s="218">
        <v>56441091.869999997</v>
      </c>
      <c r="K168" s="218">
        <v>0</v>
      </c>
      <c r="L168" s="186">
        <v>56441091.869999997</v>
      </c>
      <c r="M168" s="186">
        <v>84537019.159999996</v>
      </c>
      <c r="N168" s="212">
        <v>-28095927.289999999</v>
      </c>
      <c r="O168" s="225">
        <v>-0.33200000000000002</v>
      </c>
      <c r="Q168" s="297">
        <f>+L168-'SP ministeriale comparato'!K167</f>
        <v>0</v>
      </c>
      <c r="R168" s="297">
        <f>+M168-'SP ministeriale comparato'!L167</f>
        <v>0</v>
      </c>
      <c r="S168" s="297">
        <f>+N168-'SP ministeriale comparato'!M167</f>
        <v>0</v>
      </c>
      <c r="T168" s="297">
        <f>+O168-'SP ministeriale comparato'!N167</f>
        <v>0</v>
      </c>
      <c r="U168" s="297">
        <f>+P168-'SP ministeriale comparato'!O167</f>
        <v>0</v>
      </c>
      <c r="V168" s="297">
        <f>+Q168-'SP ministeriale comparato'!P167</f>
        <v>0</v>
      </c>
    </row>
    <row r="169" spans="3:22" ht="15" customHeight="1" x14ac:dyDescent="0.25">
      <c r="C169" s="133"/>
      <c r="D169" s="49"/>
      <c r="E169" s="110" t="s">
        <v>410</v>
      </c>
      <c r="F169" s="293" t="s">
        <v>391</v>
      </c>
      <c r="G169" s="293"/>
      <c r="H169" s="110"/>
      <c r="I169" s="293"/>
      <c r="J169" s="218">
        <v>370496.17</v>
      </c>
      <c r="K169" s="218">
        <v>0</v>
      </c>
      <c r="L169" s="186">
        <v>370496.17</v>
      </c>
      <c r="M169" s="186">
        <v>370800.56</v>
      </c>
      <c r="N169" s="212">
        <v>-304.39</v>
      </c>
      <c r="O169" s="225">
        <v>-1E-3</v>
      </c>
      <c r="Q169" s="297">
        <f>+L169-'SP ministeriale comparato'!K168</f>
        <v>0</v>
      </c>
      <c r="R169" s="297">
        <f>+M169-'SP ministeriale comparato'!L168</f>
        <v>0</v>
      </c>
      <c r="S169" s="297">
        <f>+N169-'SP ministeriale comparato'!M168</f>
        <v>0</v>
      </c>
      <c r="T169" s="297">
        <f>+O169-'SP ministeriale comparato'!N168</f>
        <v>0</v>
      </c>
      <c r="U169" s="297">
        <f>+P169-'SP ministeriale comparato'!O168</f>
        <v>0</v>
      </c>
      <c r="V169" s="297">
        <f>+Q169-'SP ministeriale comparato'!P168</f>
        <v>0</v>
      </c>
    </row>
    <row r="170" spans="3:22" ht="15" customHeight="1" x14ac:dyDescent="0.25">
      <c r="C170" s="133"/>
      <c r="D170" s="36"/>
      <c r="E170" s="107" t="s">
        <v>411</v>
      </c>
      <c r="F170" s="34" t="s">
        <v>392</v>
      </c>
      <c r="G170" s="34"/>
      <c r="H170" s="34"/>
      <c r="I170" s="34"/>
      <c r="J170" s="218">
        <v>11183977.279999999</v>
      </c>
      <c r="K170" s="218">
        <v>0</v>
      </c>
      <c r="L170" s="186">
        <v>11183977.279999999</v>
      </c>
      <c r="M170" s="186">
        <v>12066830.85</v>
      </c>
      <c r="N170" s="212">
        <v>-882853.57</v>
      </c>
      <c r="O170" s="225">
        <v>-7.2999999999999995E-2</v>
      </c>
      <c r="Q170" s="297">
        <f>+L170-'SP ministeriale comparato'!K169</f>
        <v>0</v>
      </c>
      <c r="R170" s="297">
        <f>+M170-'SP ministeriale comparato'!L169</f>
        <v>0</v>
      </c>
      <c r="S170" s="297">
        <f>+N170-'SP ministeriale comparato'!M169</f>
        <v>0</v>
      </c>
      <c r="T170" s="297">
        <f>+O170-'SP ministeriale comparato'!N169</f>
        <v>0</v>
      </c>
      <c r="U170" s="297">
        <f>+P170-'SP ministeriale comparato'!O169</f>
        <v>0</v>
      </c>
      <c r="V170" s="297">
        <f>+Q170-'SP ministeriale comparato'!P169</f>
        <v>0</v>
      </c>
    </row>
    <row r="171" spans="3:22" ht="15" customHeight="1" x14ac:dyDescent="0.25">
      <c r="C171" s="133"/>
      <c r="D171" s="49"/>
      <c r="E171" s="110" t="s">
        <v>412</v>
      </c>
      <c r="F171" s="293" t="s">
        <v>393</v>
      </c>
      <c r="G171" s="293"/>
      <c r="H171" s="110"/>
      <c r="I171" s="293"/>
      <c r="J171" s="218">
        <v>0</v>
      </c>
      <c r="K171" s="218">
        <v>0</v>
      </c>
      <c r="L171" s="186">
        <v>0</v>
      </c>
      <c r="M171" s="186">
        <v>0</v>
      </c>
      <c r="N171" s="212">
        <v>0</v>
      </c>
      <c r="O171" s="225" t="s">
        <v>704</v>
      </c>
      <c r="Q171" s="297">
        <f>+L171-'SP ministeriale comparato'!K170</f>
        <v>0</v>
      </c>
      <c r="R171" s="297">
        <f>+M171-'SP ministeriale comparato'!L170</f>
        <v>0</v>
      </c>
      <c r="S171" s="297">
        <f>+N171-'SP ministeriale comparato'!M170</f>
        <v>0</v>
      </c>
      <c r="T171" s="297" t="e">
        <f>+O171-'SP ministeriale comparato'!N170</f>
        <v>#VALUE!</v>
      </c>
      <c r="U171" s="297">
        <f>+P171-'SP ministeriale comparato'!O170</f>
        <v>0</v>
      </c>
      <c r="V171" s="297">
        <f>+Q171-'SP ministeriale comparato'!P170</f>
        <v>0</v>
      </c>
    </row>
    <row r="172" spans="3:22" ht="15" customHeight="1" x14ac:dyDescent="0.25">
      <c r="C172" s="133"/>
      <c r="D172" s="36"/>
      <c r="E172" s="107" t="s">
        <v>413</v>
      </c>
      <c r="F172" s="34" t="s">
        <v>394</v>
      </c>
      <c r="G172" s="34"/>
      <c r="H172" s="34"/>
      <c r="I172" s="34"/>
      <c r="J172" s="218">
        <v>6263512.9299999997</v>
      </c>
      <c r="K172" s="218">
        <v>0</v>
      </c>
      <c r="L172" s="186">
        <v>6263512.9299999997</v>
      </c>
      <c r="M172" s="186">
        <v>5847555.0899999999</v>
      </c>
      <c r="N172" s="212">
        <v>415957.84</v>
      </c>
      <c r="O172" s="225">
        <v>7.0999999999999994E-2</v>
      </c>
      <c r="Q172" s="297">
        <f>+L172-'SP ministeriale comparato'!K171</f>
        <v>0</v>
      </c>
      <c r="R172" s="297">
        <f>+M172-'SP ministeriale comparato'!L171</f>
        <v>0</v>
      </c>
      <c r="S172" s="297">
        <f>+N172-'SP ministeriale comparato'!M171</f>
        <v>0</v>
      </c>
      <c r="T172" s="297">
        <f>+O172-'SP ministeriale comparato'!N171</f>
        <v>0</v>
      </c>
      <c r="U172" s="297">
        <f>+P172-'SP ministeriale comparato'!O171</f>
        <v>0</v>
      </c>
      <c r="V172" s="297">
        <f>+Q172-'SP ministeriale comparato'!P171</f>
        <v>0</v>
      </c>
    </row>
    <row r="173" spans="3:22" ht="15" customHeight="1" x14ac:dyDescent="0.25">
      <c r="C173" s="106"/>
      <c r="D173" s="49"/>
      <c r="E173" s="374" t="s">
        <v>414</v>
      </c>
      <c r="F173" s="376" t="s">
        <v>395</v>
      </c>
      <c r="G173" s="376"/>
      <c r="H173" s="376"/>
      <c r="I173" s="376"/>
      <c r="J173" s="378">
        <v>15608127.32</v>
      </c>
      <c r="K173" s="378">
        <v>0</v>
      </c>
      <c r="L173" s="381">
        <v>15608127.32</v>
      </c>
      <c r="M173" s="381">
        <v>18668031.030000001</v>
      </c>
      <c r="N173" s="364">
        <v>-3059903.71</v>
      </c>
      <c r="O173" s="367">
        <v>-0.16400000000000001</v>
      </c>
      <c r="Q173" s="297">
        <f>+L173-'SP ministeriale comparato'!K172</f>
        <v>0</v>
      </c>
      <c r="R173" s="297">
        <f>+M173-'SP ministeriale comparato'!L172</f>
        <v>0</v>
      </c>
      <c r="S173" s="297">
        <f>+N173-'SP ministeriale comparato'!M172</f>
        <v>0</v>
      </c>
      <c r="T173" s="297">
        <f>+O173-'SP ministeriale comparato'!N172</f>
        <v>0</v>
      </c>
      <c r="U173" s="297">
        <f>+P173-'SP ministeriale comparato'!O172</f>
        <v>0</v>
      </c>
      <c r="V173" s="297">
        <f>+Q173-'SP ministeriale comparato'!P172</f>
        <v>0</v>
      </c>
    </row>
    <row r="174" spans="3:22" ht="15" customHeight="1" x14ac:dyDescent="0.25">
      <c r="C174" s="106"/>
      <c r="D174" s="49"/>
      <c r="E174" s="374"/>
      <c r="F174" s="376"/>
      <c r="G174" s="376"/>
      <c r="H174" s="376"/>
      <c r="I174" s="376"/>
      <c r="J174" s="379" t="e">
        <v>#N/A</v>
      </c>
      <c r="K174" s="379" t="e">
        <v>#N/A</v>
      </c>
      <c r="L174" s="382" t="e">
        <v>#REF!</v>
      </c>
      <c r="M174" s="382" t="e">
        <v>#REF!</v>
      </c>
      <c r="N174" s="365"/>
      <c r="O174" s="368"/>
      <c r="Q174" s="297" t="e">
        <f>+L174-'SP ministeriale comparato'!K173</f>
        <v>#REF!</v>
      </c>
      <c r="R174" s="297" t="e">
        <f>+M174-'SP ministeriale comparato'!L173</f>
        <v>#REF!</v>
      </c>
      <c r="S174" s="297">
        <f>+N174-'SP ministeriale comparato'!M173</f>
        <v>0</v>
      </c>
      <c r="T174" s="297">
        <f>+O174-'SP ministeriale comparato'!N173</f>
        <v>0</v>
      </c>
      <c r="U174" s="297">
        <f>+P174-'SP ministeriale comparato'!O173</f>
        <v>0</v>
      </c>
      <c r="V174" s="297" t="e">
        <f>+Q174-'SP ministeriale comparato'!P173</f>
        <v>#REF!</v>
      </c>
    </row>
    <row r="175" spans="3:22" ht="15" customHeight="1" x14ac:dyDescent="0.25">
      <c r="C175" s="106"/>
      <c r="D175" s="49"/>
      <c r="E175" s="375"/>
      <c r="F175" s="377"/>
      <c r="G175" s="377"/>
      <c r="H175" s="377"/>
      <c r="I175" s="377"/>
      <c r="J175" s="380" t="e">
        <v>#N/A</v>
      </c>
      <c r="K175" s="380" t="e">
        <v>#N/A</v>
      </c>
      <c r="L175" s="383" t="e">
        <v>#REF!</v>
      </c>
      <c r="M175" s="383" t="e">
        <v>#REF!</v>
      </c>
      <c r="N175" s="366"/>
      <c r="O175" s="369"/>
      <c r="Q175" s="297" t="e">
        <f>+L175-'SP ministeriale comparato'!K174</f>
        <v>#REF!</v>
      </c>
      <c r="R175" s="297" t="e">
        <f>+M175-'SP ministeriale comparato'!L174</f>
        <v>#REF!</v>
      </c>
      <c r="S175" s="297">
        <f>+N175-'SP ministeriale comparato'!M174</f>
        <v>0</v>
      </c>
      <c r="T175" s="297">
        <f>+O175-'SP ministeriale comparato'!N174</f>
        <v>0</v>
      </c>
      <c r="U175" s="297">
        <f>+P175-'SP ministeriale comparato'!O174</f>
        <v>0</v>
      </c>
      <c r="V175" s="297" t="e">
        <f>+Q175-'SP ministeriale comparato'!P174</f>
        <v>#REF!</v>
      </c>
    </row>
    <row r="176" spans="3:22" ht="15" customHeight="1" thickBot="1" x14ac:dyDescent="0.3">
      <c r="C176" s="117"/>
      <c r="D176" s="73" t="s">
        <v>347</v>
      </c>
      <c r="E176" s="73"/>
      <c r="F176" s="73"/>
      <c r="G176" s="73"/>
      <c r="H176" s="73"/>
      <c r="I176" s="73"/>
      <c r="J176" s="221">
        <v>113953326.23999999</v>
      </c>
      <c r="K176" s="221">
        <v>0</v>
      </c>
      <c r="L176" s="200">
        <v>113953326.23999999</v>
      </c>
      <c r="M176" s="200">
        <v>134925074.93000001</v>
      </c>
      <c r="N176" s="196">
        <v>-20971748.690000001</v>
      </c>
      <c r="O176" s="232">
        <v>-0.155</v>
      </c>
      <c r="Q176" s="297">
        <f>+L176-'SP ministeriale comparato'!K175</f>
        <v>0</v>
      </c>
      <c r="R176" s="297">
        <f>+M176-'SP ministeriale comparato'!L175</f>
        <v>0</v>
      </c>
      <c r="S176" s="297">
        <f>+N176-'SP ministeriale comparato'!M175</f>
        <v>0</v>
      </c>
      <c r="T176" s="297">
        <f>+O176-'SP ministeriale comparato'!N175</f>
        <v>0</v>
      </c>
      <c r="U176" s="297">
        <f>+P176-'SP ministeriale comparato'!O175</f>
        <v>0</v>
      </c>
      <c r="V176" s="297">
        <f>+Q176-'SP ministeriale comparato'!P175</f>
        <v>0</v>
      </c>
    </row>
    <row r="177" spans="3:22" ht="15" customHeight="1" x14ac:dyDescent="0.25">
      <c r="C177" s="118"/>
      <c r="D177" s="43"/>
      <c r="E177" s="278"/>
      <c r="F177" s="278"/>
      <c r="G177" s="278"/>
      <c r="H177" s="278"/>
      <c r="I177" s="277"/>
      <c r="J177" s="44"/>
      <c r="K177" s="45"/>
      <c r="L177" s="268"/>
      <c r="M177" s="268"/>
      <c r="N177" s="268"/>
      <c r="O177" s="226"/>
      <c r="Q177" s="297">
        <f>+L177-'SP ministeriale comparato'!K176</f>
        <v>0</v>
      </c>
      <c r="R177" s="297">
        <f>+M177-'SP ministeriale comparato'!L176</f>
        <v>0</v>
      </c>
      <c r="S177" s="297">
        <f>+N177-'SP ministeriale comparato'!M176</f>
        <v>0</v>
      </c>
      <c r="T177" s="297">
        <f>+O177-'SP ministeriale comparato'!N176</f>
        <v>0</v>
      </c>
      <c r="U177" s="297">
        <f>+P177-'SP ministeriale comparato'!O176</f>
        <v>0</v>
      </c>
      <c r="V177" s="297">
        <f>+Q177-'SP ministeriale comparato'!P176</f>
        <v>0</v>
      </c>
    </row>
    <row r="178" spans="3:22" ht="15" customHeight="1" x14ac:dyDescent="0.25">
      <c r="C178" s="105" t="s">
        <v>396</v>
      </c>
      <c r="D178" s="121" t="s">
        <v>397</v>
      </c>
      <c r="E178" s="77"/>
      <c r="F178" s="77"/>
      <c r="G178" s="77"/>
      <c r="H178" s="77"/>
      <c r="I178" s="77"/>
      <c r="J178" s="31"/>
      <c r="K178" s="32"/>
      <c r="L178" s="186">
        <v>776.24</v>
      </c>
      <c r="M178" s="186">
        <v>62304.99</v>
      </c>
      <c r="N178" s="186">
        <v>-61528.75</v>
      </c>
      <c r="O178" s="225">
        <v>-0.98799999999999999</v>
      </c>
      <c r="Q178" s="297">
        <f>+L178-'SP ministeriale comparato'!K177</f>
        <v>0</v>
      </c>
      <c r="R178" s="297">
        <f>+M178-'SP ministeriale comparato'!L177</f>
        <v>0</v>
      </c>
      <c r="S178" s="297">
        <f>+N178-'SP ministeriale comparato'!M177</f>
        <v>0</v>
      </c>
      <c r="T178" s="297">
        <f>+O178-'SP ministeriale comparato'!N177</f>
        <v>0</v>
      </c>
      <c r="U178" s="297">
        <f>+P178-'SP ministeriale comparato'!O177</f>
        <v>0</v>
      </c>
      <c r="V178" s="297">
        <f>+Q178-'SP ministeriale comparato'!P177</f>
        <v>0</v>
      </c>
    </row>
    <row r="179" spans="3:22" ht="15" customHeight="1" x14ac:dyDescent="0.25">
      <c r="C179" s="130"/>
      <c r="D179" s="134" t="s">
        <v>241</v>
      </c>
      <c r="E179" s="135" t="s">
        <v>398</v>
      </c>
      <c r="F179" s="135"/>
      <c r="G179" s="135"/>
      <c r="H179" s="135"/>
      <c r="I179" s="135"/>
      <c r="J179" s="136"/>
      <c r="K179" s="137"/>
      <c r="L179" s="186">
        <v>776.24</v>
      </c>
      <c r="M179" s="186">
        <v>10032.950000000001</v>
      </c>
      <c r="N179" s="186">
        <v>-9256.7099999999991</v>
      </c>
      <c r="O179" s="225">
        <v>-0.92300000000000004</v>
      </c>
      <c r="Q179" s="297">
        <f>+L179-'SP ministeriale comparato'!K178</f>
        <v>0</v>
      </c>
      <c r="R179" s="297">
        <f>+M179-'SP ministeriale comparato'!L178</f>
        <v>0</v>
      </c>
      <c r="S179" s="297">
        <f>+N179-'SP ministeriale comparato'!M178</f>
        <v>0</v>
      </c>
      <c r="T179" s="297">
        <f>+O179-'SP ministeriale comparato'!N178</f>
        <v>0</v>
      </c>
      <c r="U179" s="297">
        <f>+P179-'SP ministeriale comparato'!O178</f>
        <v>0</v>
      </c>
      <c r="V179" s="297">
        <f>+Q179-'SP ministeriale comparato'!P178</f>
        <v>0</v>
      </c>
    </row>
    <row r="180" spans="3:22" ht="15" customHeight="1" x14ac:dyDescent="0.25">
      <c r="C180" s="130"/>
      <c r="D180" s="107" t="s">
        <v>253</v>
      </c>
      <c r="E180" s="34" t="s">
        <v>399</v>
      </c>
      <c r="F180" s="34"/>
      <c r="G180" s="34"/>
      <c r="H180" s="34"/>
      <c r="I180" s="34"/>
      <c r="J180" s="31"/>
      <c r="K180" s="32"/>
      <c r="L180" s="186">
        <v>0</v>
      </c>
      <c r="M180" s="186">
        <v>52272.04</v>
      </c>
      <c r="N180" s="186">
        <v>-52272.04</v>
      </c>
      <c r="O180" s="225">
        <v>-1</v>
      </c>
      <c r="Q180" s="297">
        <f>+L180-'SP ministeriale comparato'!K179</f>
        <v>0</v>
      </c>
      <c r="R180" s="297">
        <f>+M180-'SP ministeriale comparato'!L179</f>
        <v>0</v>
      </c>
      <c r="S180" s="297">
        <f>+N180-'SP ministeriale comparato'!M179</f>
        <v>0</v>
      </c>
      <c r="T180" s="297">
        <f>+O180-'SP ministeriale comparato'!N179</f>
        <v>0</v>
      </c>
      <c r="U180" s="297">
        <f>+P180-'SP ministeriale comparato'!O179</f>
        <v>0</v>
      </c>
      <c r="V180" s="297">
        <f>+Q180-'SP ministeriale comparato'!P179</f>
        <v>0</v>
      </c>
    </row>
    <row r="181" spans="3:22" ht="15" customHeight="1" x14ac:dyDescent="0.25">
      <c r="C181" s="117"/>
      <c r="D181" s="138" t="s">
        <v>400</v>
      </c>
      <c r="E181" s="138"/>
      <c r="F181" s="138"/>
      <c r="G181" s="138"/>
      <c r="H181" s="138"/>
      <c r="I181" s="138"/>
      <c r="J181" s="74"/>
      <c r="K181" s="139"/>
      <c r="L181" s="196">
        <v>776.24</v>
      </c>
      <c r="M181" s="196">
        <v>62304.99</v>
      </c>
      <c r="N181" s="196">
        <v>-61528.75</v>
      </c>
      <c r="O181" s="232">
        <v>-0.98799999999999999</v>
      </c>
      <c r="Q181" s="297">
        <f>+L181-'SP ministeriale comparato'!K180</f>
        <v>0</v>
      </c>
      <c r="R181" s="297">
        <f>+M181-'SP ministeriale comparato'!L180</f>
        <v>0</v>
      </c>
      <c r="S181" s="297">
        <f>+N181-'SP ministeriale comparato'!M180</f>
        <v>0</v>
      </c>
      <c r="T181" s="297">
        <f>+O181-'SP ministeriale comparato'!N180</f>
        <v>0</v>
      </c>
      <c r="U181" s="297">
        <f>+P181-'SP ministeriale comparato'!O180</f>
        <v>0</v>
      </c>
      <c r="V181" s="297">
        <f>+Q181-'SP ministeriale comparato'!P180</f>
        <v>0</v>
      </c>
    </row>
    <row r="182" spans="3:22" ht="15" customHeight="1" thickBot="1" x14ac:dyDescent="0.3">
      <c r="C182" s="118"/>
      <c r="D182" s="43"/>
      <c r="E182" s="278"/>
      <c r="F182" s="278"/>
      <c r="G182" s="278"/>
      <c r="H182" s="278"/>
      <c r="I182" s="278"/>
      <c r="J182" s="44"/>
      <c r="K182" s="45"/>
      <c r="L182" s="268"/>
      <c r="M182" s="268"/>
      <c r="N182" s="268"/>
      <c r="O182" s="226"/>
      <c r="Q182" s="297">
        <f>+L182-'SP ministeriale comparato'!K181</f>
        <v>0</v>
      </c>
      <c r="R182" s="297">
        <f>+M182-'SP ministeriale comparato'!L181</f>
        <v>0</v>
      </c>
      <c r="S182" s="297">
        <f>+N182-'SP ministeriale comparato'!M181</f>
        <v>0</v>
      </c>
      <c r="T182" s="297">
        <f>+O182-'SP ministeriale comparato'!N181</f>
        <v>0</v>
      </c>
      <c r="U182" s="297">
        <f>+P182-'SP ministeriale comparato'!O181</f>
        <v>0</v>
      </c>
      <c r="V182" s="297">
        <f>+Q182-'SP ministeriale comparato'!P181</f>
        <v>0</v>
      </c>
    </row>
    <row r="183" spans="3:22" ht="15" customHeight="1" thickTop="1" thickBot="1" x14ac:dyDescent="0.3">
      <c r="C183" s="140" t="s">
        <v>401</v>
      </c>
      <c r="D183" s="161"/>
      <c r="E183" s="162"/>
      <c r="F183" s="163"/>
      <c r="G183" s="163"/>
      <c r="H183" s="163"/>
      <c r="I183" s="162"/>
      <c r="J183" s="141"/>
      <c r="K183" s="142"/>
      <c r="L183" s="205">
        <v>272875682.88999999</v>
      </c>
      <c r="M183" s="205">
        <v>298659321.94</v>
      </c>
      <c r="N183" s="205">
        <v>-25783639.050000001</v>
      </c>
      <c r="O183" s="237">
        <v>-8.5999999999999993E-2</v>
      </c>
      <c r="Q183" s="297">
        <f>+L183-'SP ministeriale comparato'!K182</f>
        <v>0</v>
      </c>
      <c r="R183" s="297">
        <f>+M183-'SP ministeriale comparato'!L182</f>
        <v>0</v>
      </c>
      <c r="S183" s="297">
        <f>+N183-'SP ministeriale comparato'!M182</f>
        <v>0</v>
      </c>
      <c r="T183" s="297">
        <f>+O183-'SP ministeriale comparato'!N182</f>
        <v>0</v>
      </c>
      <c r="U183" s="297">
        <f>+P183-'SP ministeriale comparato'!O182</f>
        <v>0</v>
      </c>
      <c r="V183" s="297">
        <f>+Q183-'SP ministeriale comparato'!P182</f>
        <v>0</v>
      </c>
    </row>
    <row r="184" spans="3:22" ht="15" customHeight="1" thickTop="1" x14ac:dyDescent="0.25">
      <c r="C184" s="118"/>
      <c r="D184" s="43"/>
      <c r="E184" s="278"/>
      <c r="F184" s="278"/>
      <c r="G184" s="278"/>
      <c r="H184" s="278"/>
      <c r="I184" s="278"/>
      <c r="J184" s="44"/>
      <c r="K184" s="45"/>
      <c r="L184" s="268"/>
      <c r="M184" s="268"/>
      <c r="N184" s="268"/>
      <c r="O184" s="226"/>
      <c r="Q184" s="297">
        <f>+L184-'SP ministeriale comparato'!K183</f>
        <v>0</v>
      </c>
      <c r="R184" s="297">
        <f>+M184-'SP ministeriale comparato'!L183</f>
        <v>0</v>
      </c>
      <c r="S184" s="297">
        <f>+N184-'SP ministeriale comparato'!M183</f>
        <v>0</v>
      </c>
      <c r="T184" s="297">
        <f>+O184-'SP ministeriale comparato'!N183</f>
        <v>0</v>
      </c>
      <c r="U184" s="297">
        <f>+P184-'SP ministeriale comparato'!O183</f>
        <v>0</v>
      </c>
      <c r="V184" s="297">
        <f>+Q184-'SP ministeriale comparato'!P183</f>
        <v>0</v>
      </c>
    </row>
    <row r="185" spans="3:22" ht="15" customHeight="1" x14ac:dyDescent="0.25">
      <c r="C185" s="105" t="s">
        <v>402</v>
      </c>
      <c r="D185" s="121" t="s">
        <v>342</v>
      </c>
      <c r="E185" s="77"/>
      <c r="F185" s="77"/>
      <c r="G185" s="77"/>
      <c r="H185" s="77"/>
      <c r="I185" s="103"/>
      <c r="J185" s="31"/>
      <c r="K185" s="32"/>
      <c r="L185" s="186">
        <v>19166223.809999999</v>
      </c>
      <c r="M185" s="186">
        <v>19628148.859999999</v>
      </c>
      <c r="N185" s="186">
        <v>-461925.05</v>
      </c>
      <c r="O185" s="225">
        <v>-2.4E-2</v>
      </c>
      <c r="Q185" s="297">
        <f>+L185-'SP ministeriale comparato'!K184</f>
        <v>0</v>
      </c>
      <c r="R185" s="297">
        <f>+M185-'SP ministeriale comparato'!L184</f>
        <v>0</v>
      </c>
      <c r="S185" s="297">
        <f>+N185-'SP ministeriale comparato'!M184</f>
        <v>0</v>
      </c>
      <c r="T185" s="297">
        <f>+O185-'SP ministeriale comparato'!N184</f>
        <v>0</v>
      </c>
      <c r="U185" s="297">
        <f>+P185-'SP ministeriale comparato'!O184</f>
        <v>0</v>
      </c>
      <c r="V185" s="297">
        <f>+Q185-'SP ministeriale comparato'!P184</f>
        <v>0</v>
      </c>
    </row>
    <row r="186" spans="3:22" ht="15" customHeight="1" x14ac:dyDescent="0.25">
      <c r="C186" s="133"/>
      <c r="D186" s="110" t="s">
        <v>241</v>
      </c>
      <c r="E186" s="100" t="s">
        <v>343</v>
      </c>
      <c r="F186" s="101"/>
      <c r="G186" s="101"/>
      <c r="H186" s="101"/>
      <c r="I186" s="100"/>
      <c r="J186" s="47"/>
      <c r="K186" s="48"/>
      <c r="L186" s="186">
        <v>0</v>
      </c>
      <c r="M186" s="186">
        <v>0</v>
      </c>
      <c r="N186" s="186">
        <v>0</v>
      </c>
      <c r="O186" s="225" t="s">
        <v>704</v>
      </c>
      <c r="Q186" s="297">
        <f>+L186-'SP ministeriale comparato'!K185</f>
        <v>0</v>
      </c>
      <c r="R186" s="297">
        <f>+M186-'SP ministeriale comparato'!L185</f>
        <v>0</v>
      </c>
      <c r="S186" s="297">
        <f>+N186-'SP ministeriale comparato'!M185</f>
        <v>0</v>
      </c>
      <c r="T186" s="297" t="e">
        <f>+O186-'SP ministeriale comparato'!N185</f>
        <v>#VALUE!</v>
      </c>
      <c r="U186" s="297">
        <f>+P186-'SP ministeriale comparato'!O185</f>
        <v>0</v>
      </c>
      <c r="V186" s="297">
        <f>+Q186-'SP ministeriale comparato'!P185</f>
        <v>0</v>
      </c>
    </row>
    <row r="187" spans="3:22" ht="15" customHeight="1" x14ac:dyDescent="0.25">
      <c r="C187" s="133"/>
      <c r="D187" s="107" t="s">
        <v>253</v>
      </c>
      <c r="E187" s="103" t="s">
        <v>344</v>
      </c>
      <c r="F187" s="77"/>
      <c r="G187" s="77"/>
      <c r="H187" s="77"/>
      <c r="I187" s="103"/>
      <c r="J187" s="31"/>
      <c r="K187" s="32"/>
      <c r="L187" s="186">
        <v>3900</v>
      </c>
      <c r="M187" s="186">
        <v>3900</v>
      </c>
      <c r="N187" s="186">
        <v>0</v>
      </c>
      <c r="O187" s="225">
        <v>0</v>
      </c>
      <c r="Q187" s="297">
        <f>+L187-'SP ministeriale comparato'!K186</f>
        <v>0</v>
      </c>
      <c r="R187" s="297">
        <f>+M187-'SP ministeriale comparato'!L186</f>
        <v>0</v>
      </c>
      <c r="S187" s="297">
        <f>+N187-'SP ministeriale comparato'!M186</f>
        <v>0</v>
      </c>
      <c r="T187" s="297">
        <f>+O187-'SP ministeriale comparato'!N186</f>
        <v>0</v>
      </c>
      <c r="U187" s="297">
        <f>+P187-'SP ministeriale comparato'!O186</f>
        <v>0</v>
      </c>
      <c r="V187" s="297">
        <f>+Q187-'SP ministeriale comparato'!P186</f>
        <v>0</v>
      </c>
    </row>
    <row r="188" spans="3:22" ht="15" customHeight="1" x14ac:dyDescent="0.25">
      <c r="C188" s="133"/>
      <c r="D188" s="110" t="s">
        <v>276</v>
      </c>
      <c r="E188" s="100" t="s">
        <v>345</v>
      </c>
      <c r="F188" s="101"/>
      <c r="G188" s="101"/>
      <c r="H188" s="101"/>
      <c r="I188" s="100"/>
      <c r="J188" s="47"/>
      <c r="K188" s="48"/>
      <c r="L188" s="186">
        <v>2171812.89</v>
      </c>
      <c r="M188" s="186">
        <v>2171812.89</v>
      </c>
      <c r="N188" s="186">
        <v>0</v>
      </c>
      <c r="O188" s="225">
        <v>0</v>
      </c>
      <c r="Q188" s="297">
        <f>+L188-'SP ministeriale comparato'!K187</f>
        <v>0</v>
      </c>
      <c r="R188" s="297">
        <f>+M188-'SP ministeriale comparato'!L187</f>
        <v>0</v>
      </c>
      <c r="S188" s="297">
        <f>+N188-'SP ministeriale comparato'!M187</f>
        <v>0</v>
      </c>
      <c r="T188" s="297">
        <f>+O188-'SP ministeriale comparato'!N187</f>
        <v>0</v>
      </c>
      <c r="U188" s="297">
        <f>+P188-'SP ministeriale comparato'!O187</f>
        <v>0</v>
      </c>
      <c r="V188" s="297">
        <f>+Q188-'SP ministeriale comparato'!P187</f>
        <v>0</v>
      </c>
    </row>
    <row r="189" spans="3:22" ht="15" customHeight="1" x14ac:dyDescent="0.25">
      <c r="C189" s="133"/>
      <c r="D189" s="107" t="s">
        <v>328</v>
      </c>
      <c r="E189" s="103" t="s">
        <v>619</v>
      </c>
      <c r="F189" s="77"/>
      <c r="G189" s="77"/>
      <c r="H189" s="77"/>
      <c r="I189" s="103"/>
      <c r="J189" s="31"/>
      <c r="K189" s="32"/>
      <c r="L189" s="186">
        <v>0</v>
      </c>
      <c r="M189" s="186">
        <v>0</v>
      </c>
      <c r="N189" s="186">
        <v>0</v>
      </c>
      <c r="O189" s="225" t="s">
        <v>704</v>
      </c>
      <c r="Q189" s="297">
        <f>+L189-'SP ministeriale comparato'!K188</f>
        <v>0</v>
      </c>
      <c r="R189" s="297">
        <f>+M189-'SP ministeriale comparato'!L188</f>
        <v>0</v>
      </c>
      <c r="S189" s="297">
        <f>+N189-'SP ministeriale comparato'!M188</f>
        <v>0</v>
      </c>
      <c r="T189" s="297" t="e">
        <f>+O189-'SP ministeriale comparato'!N188</f>
        <v>#VALUE!</v>
      </c>
      <c r="U189" s="297">
        <f>+P189-'SP ministeriale comparato'!O188</f>
        <v>0</v>
      </c>
      <c r="V189" s="297">
        <f>+Q189-'SP ministeriale comparato'!P188</f>
        <v>0</v>
      </c>
    </row>
    <row r="190" spans="3:22" ht="15" customHeight="1" x14ac:dyDescent="0.25">
      <c r="C190" s="133"/>
      <c r="D190" s="107" t="s">
        <v>361</v>
      </c>
      <c r="E190" s="103" t="s">
        <v>346</v>
      </c>
      <c r="F190" s="77"/>
      <c r="G190" s="77"/>
      <c r="H190" s="77"/>
      <c r="I190" s="103"/>
      <c r="J190" s="31"/>
      <c r="K190" s="32"/>
      <c r="L190" s="186">
        <v>16990510.920000002</v>
      </c>
      <c r="M190" s="186">
        <v>17452435.969999999</v>
      </c>
      <c r="N190" s="186">
        <v>-461925.05</v>
      </c>
      <c r="O190" s="225">
        <v>-2.5999999999999999E-2</v>
      </c>
      <c r="Q190" s="297">
        <f>+L190-'SP ministeriale comparato'!K189</f>
        <v>0</v>
      </c>
      <c r="R190" s="297">
        <f>+M190-'SP ministeriale comparato'!L189</f>
        <v>0</v>
      </c>
      <c r="S190" s="297">
        <f>+N190-'SP ministeriale comparato'!M189</f>
        <v>0</v>
      </c>
      <c r="T190" s="297">
        <f>+O190-'SP ministeriale comparato'!N189</f>
        <v>0</v>
      </c>
      <c r="U190" s="297">
        <f>+P190-'SP ministeriale comparato'!O189</f>
        <v>0</v>
      </c>
      <c r="V190" s="297">
        <f>+Q190-'SP ministeriale comparato'!P189</f>
        <v>0</v>
      </c>
    </row>
    <row r="191" spans="3:22" ht="15" customHeight="1" thickBot="1" x14ac:dyDescent="0.3">
      <c r="C191" s="143"/>
      <c r="D191" s="144" t="s">
        <v>403</v>
      </c>
      <c r="E191" s="144"/>
      <c r="F191" s="144"/>
      <c r="G191" s="144"/>
      <c r="H191" s="144"/>
      <c r="I191" s="144"/>
      <c r="J191" s="145"/>
      <c r="K191" s="146"/>
      <c r="L191" s="207">
        <v>19166223.809999999</v>
      </c>
      <c r="M191" s="207">
        <v>19628148.859999999</v>
      </c>
      <c r="N191" s="207">
        <v>-461925.05</v>
      </c>
      <c r="O191" s="238">
        <v>-2.4E-2</v>
      </c>
      <c r="Q191" s="297">
        <f>+L191-'SP ministeriale comparato'!K190</f>
        <v>0</v>
      </c>
      <c r="R191" s="297">
        <f>+M191-'SP ministeriale comparato'!L190</f>
        <v>0</v>
      </c>
      <c r="S191" s="297">
        <f>+N191-'SP ministeriale comparato'!M190</f>
        <v>0</v>
      </c>
      <c r="T191" s="297">
        <f>+O191-'SP ministeriale comparato'!N190</f>
        <v>0</v>
      </c>
      <c r="U191" s="297">
        <f>+P191-'SP ministeriale comparato'!O190</f>
        <v>0</v>
      </c>
      <c r="V191" s="297">
        <f>+Q191-'SP ministeriale comparato'!P190</f>
        <v>0</v>
      </c>
    </row>
    <row r="192" spans="3:22" ht="15" customHeight="1" x14ac:dyDescent="0.25">
      <c r="C192" s="104"/>
      <c r="D192" s="104"/>
      <c r="E192" s="41"/>
      <c r="F192" s="41"/>
      <c r="G192" s="41"/>
      <c r="H192" s="41"/>
      <c r="I192" s="29"/>
      <c r="J192" s="29"/>
      <c r="K192" s="29"/>
      <c r="L192" s="29"/>
      <c r="M192" s="29"/>
      <c r="N192" s="29"/>
      <c r="O192" s="241"/>
      <c r="R192" s="297">
        <f>+M192-'SP ministeriale comparato'!L191</f>
        <v>0</v>
      </c>
      <c r="S192" s="297">
        <f>+N192-'SP ministeriale comparato'!M191</f>
        <v>0</v>
      </c>
      <c r="T192" s="297">
        <f>+O192-'SP ministeriale comparato'!N191</f>
        <v>0</v>
      </c>
      <c r="U192" s="297">
        <f>+P192-'SP ministeriale comparato'!O191</f>
        <v>0</v>
      </c>
      <c r="V192" s="297">
        <f>+Q192-'SP ministeriale comparato'!P191</f>
        <v>0</v>
      </c>
    </row>
    <row r="193" spans="3:15" ht="15" customHeight="1" x14ac:dyDescent="0.25">
      <c r="C193" s="104"/>
      <c r="D193" s="41"/>
      <c r="E193" s="41"/>
      <c r="F193" s="41"/>
      <c r="G193" s="41"/>
      <c r="H193" s="41"/>
      <c r="I193" s="29"/>
      <c r="J193" s="29"/>
      <c r="K193" s="29"/>
      <c r="L193" s="29"/>
      <c r="M193" s="29"/>
      <c r="N193" s="29"/>
      <c r="O193" s="241"/>
    </row>
    <row r="194" spans="3:15" ht="15" customHeight="1" x14ac:dyDescent="0.25">
      <c r="C194" s="104"/>
      <c r="D194" s="41"/>
      <c r="E194" s="41"/>
      <c r="F194" s="41"/>
      <c r="G194" s="41"/>
      <c r="H194" s="41"/>
      <c r="I194" s="29"/>
      <c r="J194" s="29"/>
      <c r="K194" s="29"/>
      <c r="L194" s="147"/>
      <c r="M194" s="147"/>
      <c r="N194" s="29"/>
      <c r="O194" s="241"/>
    </row>
    <row r="195" spans="3:15" ht="15" customHeight="1" x14ac:dyDescent="0.25">
      <c r="C195" s="104"/>
      <c r="D195" s="41"/>
      <c r="E195" s="41"/>
      <c r="F195" s="41"/>
      <c r="G195" s="41"/>
      <c r="H195" s="41"/>
      <c r="I195" s="29"/>
      <c r="J195" s="29"/>
      <c r="K195" s="29"/>
      <c r="L195" s="29"/>
      <c r="M195" s="29"/>
      <c r="N195" s="29"/>
      <c r="O195" s="241"/>
    </row>
    <row r="196" spans="3:15" ht="15" customHeight="1" x14ac:dyDescent="0.25">
      <c r="C196" s="104"/>
      <c r="D196" s="41"/>
      <c r="E196" s="41"/>
      <c r="F196" s="41"/>
      <c r="G196" s="41"/>
      <c r="H196" s="41"/>
      <c r="I196" s="29"/>
      <c r="J196" s="29"/>
      <c r="K196" s="29"/>
      <c r="L196" s="147"/>
      <c r="M196" s="147"/>
      <c r="N196" s="29"/>
      <c r="O196" s="241"/>
    </row>
    <row r="197" spans="3:15" ht="15" customHeight="1" x14ac:dyDescent="0.25">
      <c r="C197" s="104"/>
      <c r="D197" s="41"/>
      <c r="E197" s="41"/>
      <c r="F197" s="41"/>
      <c r="G197" s="41"/>
      <c r="H197" s="41"/>
      <c r="I197" s="29"/>
      <c r="J197" s="29"/>
      <c r="K197" s="29"/>
      <c r="L197" s="29"/>
      <c r="M197" s="29"/>
      <c r="N197" s="29"/>
      <c r="O197" s="241"/>
    </row>
    <row r="198" spans="3:15" ht="15" customHeight="1" x14ac:dyDescent="0.25">
      <c r="C198" s="104"/>
      <c r="D198" s="41"/>
      <c r="E198" s="41"/>
      <c r="F198" s="41"/>
      <c r="G198" s="41"/>
      <c r="H198" s="41"/>
      <c r="I198" s="29"/>
      <c r="J198" s="29"/>
      <c r="K198" s="29"/>
      <c r="L198" s="29"/>
      <c r="M198" s="29"/>
      <c r="N198" s="29"/>
      <c r="O198" s="241"/>
    </row>
    <row r="199" spans="3:15" ht="15" customHeight="1" x14ac:dyDescent="0.25">
      <c r="C199" s="104"/>
      <c r="D199" s="41"/>
      <c r="E199" s="41"/>
      <c r="F199" s="41"/>
      <c r="G199" s="41"/>
      <c r="H199" s="41"/>
      <c r="I199" s="29"/>
      <c r="J199" s="29"/>
      <c r="K199" s="29"/>
      <c r="L199" s="29"/>
      <c r="M199" s="29"/>
      <c r="N199" s="29"/>
      <c r="O199" s="241"/>
    </row>
    <row r="200" spans="3:15" ht="15" customHeight="1" x14ac:dyDescent="0.25">
      <c r="C200" s="104"/>
      <c r="D200" s="41"/>
      <c r="E200" s="41"/>
      <c r="F200" s="41"/>
      <c r="G200" s="41"/>
      <c r="H200" s="41"/>
      <c r="I200" s="29"/>
      <c r="J200" s="29"/>
      <c r="K200" s="29"/>
      <c r="L200" s="29"/>
      <c r="M200" s="29"/>
      <c r="N200" s="29"/>
      <c r="O200" s="241"/>
    </row>
    <row r="201" spans="3:15" ht="15" customHeight="1" x14ac:dyDescent="0.25">
      <c r="C201" s="104"/>
      <c r="D201" s="41"/>
      <c r="E201" s="41"/>
      <c r="F201" s="41"/>
      <c r="G201" s="41"/>
      <c r="H201" s="41"/>
      <c r="I201" s="29"/>
      <c r="J201" s="29"/>
      <c r="K201" s="29"/>
      <c r="L201" s="29"/>
      <c r="M201" s="29"/>
      <c r="N201" s="29"/>
      <c r="O201" s="241"/>
    </row>
    <row r="202" spans="3:15" ht="15" customHeight="1" x14ac:dyDescent="0.25">
      <c r="C202" s="104"/>
      <c r="D202" s="41"/>
      <c r="E202" s="41"/>
      <c r="F202" s="41"/>
      <c r="G202" s="41"/>
      <c r="H202" s="41"/>
      <c r="I202" s="29"/>
      <c r="J202" s="29"/>
      <c r="K202" s="29"/>
      <c r="L202" s="29"/>
      <c r="M202" s="29"/>
      <c r="N202" s="29"/>
      <c r="O202" s="241"/>
    </row>
    <row r="203" spans="3:15" ht="15" customHeight="1" x14ac:dyDescent="0.25">
      <c r="C203" s="104"/>
      <c r="D203" s="41"/>
      <c r="E203" s="41"/>
      <c r="F203" s="41"/>
      <c r="G203" s="41"/>
      <c r="H203" s="41"/>
      <c r="I203" s="29"/>
      <c r="J203" s="29"/>
      <c r="K203" s="29"/>
      <c r="L203" s="29"/>
      <c r="M203" s="29"/>
      <c r="N203" s="29"/>
      <c r="O203" s="241"/>
    </row>
    <row r="204" spans="3:15" ht="15" customHeight="1" x14ac:dyDescent="0.25">
      <c r="C204" s="104"/>
      <c r="D204" s="41"/>
      <c r="E204" s="41"/>
      <c r="F204" s="41"/>
      <c r="G204" s="41"/>
      <c r="H204" s="41"/>
      <c r="I204" s="29"/>
      <c r="J204" s="29"/>
      <c r="K204" s="29"/>
      <c r="L204" s="29"/>
      <c r="M204" s="29"/>
      <c r="N204" s="29"/>
      <c r="O204" s="241"/>
    </row>
    <row r="205" spans="3:15" ht="15" customHeight="1" x14ac:dyDescent="0.25">
      <c r="C205" s="104"/>
      <c r="D205" s="41"/>
      <c r="E205" s="41"/>
      <c r="F205" s="41"/>
      <c r="G205" s="41"/>
      <c r="H205" s="41"/>
      <c r="I205" s="29"/>
      <c r="J205" s="29"/>
      <c r="K205" s="29"/>
      <c r="L205" s="29"/>
      <c r="M205" s="29"/>
      <c r="N205" s="29"/>
      <c r="O205" s="241"/>
    </row>
    <row r="206" spans="3:15" ht="15" customHeight="1" x14ac:dyDescent="0.25">
      <c r="C206" s="104"/>
      <c r="D206" s="41"/>
      <c r="E206" s="41"/>
      <c r="F206" s="41"/>
      <c r="G206" s="41"/>
      <c r="H206" s="41"/>
      <c r="I206" s="29"/>
      <c r="J206" s="29"/>
      <c r="K206" s="29"/>
      <c r="L206" s="29"/>
      <c r="M206" s="29"/>
      <c r="N206" s="29"/>
      <c r="O206" s="241"/>
    </row>
    <row r="207" spans="3:15" ht="15" customHeight="1" x14ac:dyDescent="0.25">
      <c r="C207" s="104"/>
      <c r="D207" s="41"/>
      <c r="E207" s="41"/>
      <c r="F207" s="41"/>
      <c r="G207" s="41"/>
      <c r="H207" s="41"/>
      <c r="I207" s="29"/>
      <c r="J207" s="29"/>
      <c r="K207" s="29"/>
      <c r="L207" s="29"/>
      <c r="M207" s="29"/>
      <c r="N207" s="29"/>
      <c r="O207" s="241"/>
    </row>
    <row r="208" spans="3:15" ht="15" customHeight="1" x14ac:dyDescent="0.25">
      <c r="C208" s="104"/>
      <c r="D208" s="41"/>
      <c r="E208" s="41"/>
      <c r="F208" s="41"/>
      <c r="G208" s="41"/>
      <c r="H208" s="41"/>
      <c r="I208" s="29"/>
      <c r="J208" s="29"/>
      <c r="K208" s="29"/>
      <c r="L208" s="29"/>
      <c r="M208" s="29"/>
      <c r="N208" s="29"/>
      <c r="O208" s="241"/>
    </row>
    <row r="209" spans="3:15" ht="15" customHeight="1" x14ac:dyDescent="0.25">
      <c r="C209" s="104"/>
      <c r="D209" s="41"/>
      <c r="E209" s="41"/>
      <c r="F209" s="41"/>
      <c r="G209" s="41"/>
      <c r="H209" s="41"/>
      <c r="I209" s="29"/>
      <c r="J209" s="29"/>
      <c r="K209" s="29"/>
      <c r="L209" s="29"/>
      <c r="M209" s="29"/>
      <c r="N209" s="29"/>
      <c r="O209" s="241"/>
    </row>
    <row r="210" spans="3:15" ht="15" customHeight="1" x14ac:dyDescent="0.25">
      <c r="C210" s="104"/>
      <c r="D210" s="41"/>
      <c r="E210" s="41"/>
      <c r="F210" s="41"/>
      <c r="G210" s="41"/>
      <c r="H210" s="41"/>
      <c r="I210" s="29"/>
      <c r="J210" s="29"/>
      <c r="K210" s="29"/>
      <c r="L210" s="29"/>
      <c r="M210" s="29"/>
      <c r="N210" s="29"/>
      <c r="O210" s="241"/>
    </row>
    <row r="211" spans="3:15" ht="15" customHeight="1" x14ac:dyDescent="0.25">
      <c r="C211" s="104"/>
      <c r="D211" s="41"/>
      <c r="E211" s="41"/>
      <c r="F211" s="41"/>
      <c r="G211" s="41"/>
      <c r="H211" s="41"/>
      <c r="I211" s="29"/>
      <c r="J211" s="29"/>
      <c r="K211" s="29"/>
      <c r="L211" s="29"/>
      <c r="M211" s="29"/>
      <c r="N211" s="29"/>
      <c r="O211" s="241"/>
    </row>
    <row r="212" spans="3:15" ht="15" customHeight="1" x14ac:dyDescent="0.25">
      <c r="C212" s="104"/>
      <c r="D212" s="41"/>
      <c r="E212" s="41"/>
      <c r="F212" s="41"/>
      <c r="G212" s="41"/>
      <c r="H212" s="41"/>
      <c r="I212" s="29"/>
      <c r="J212" s="29"/>
      <c r="K212" s="29"/>
      <c r="L212" s="29"/>
      <c r="M212" s="29"/>
      <c r="N212" s="29"/>
      <c r="O212" s="241"/>
    </row>
    <row r="213" spans="3:15" ht="15" customHeight="1" x14ac:dyDescent="0.25">
      <c r="C213" s="104"/>
      <c r="D213" s="41"/>
      <c r="E213" s="41"/>
      <c r="F213" s="41"/>
      <c r="G213" s="41"/>
      <c r="H213" s="41"/>
      <c r="I213" s="29"/>
      <c r="J213" s="29"/>
      <c r="K213" s="29"/>
      <c r="L213" s="29"/>
      <c r="M213" s="29"/>
      <c r="N213" s="29"/>
      <c r="O213" s="241"/>
    </row>
    <row r="214" spans="3:15" ht="15" customHeight="1" x14ac:dyDescent="0.25">
      <c r="C214" s="104"/>
      <c r="D214" s="41"/>
      <c r="E214" s="41"/>
      <c r="F214" s="41"/>
      <c r="G214" s="41"/>
      <c r="H214" s="41"/>
      <c r="I214" s="29"/>
      <c r="J214" s="29"/>
      <c r="K214" s="29"/>
      <c r="L214" s="29"/>
      <c r="M214" s="29"/>
      <c r="N214" s="29"/>
      <c r="O214" s="241"/>
    </row>
    <row r="215" spans="3:15" ht="15" customHeight="1" x14ac:dyDescent="0.25">
      <c r="C215" s="104"/>
      <c r="D215" s="41"/>
      <c r="E215" s="41"/>
      <c r="F215" s="41"/>
      <c r="G215" s="41"/>
      <c r="H215" s="41"/>
      <c r="I215" s="29"/>
      <c r="J215" s="29"/>
      <c r="K215" s="29"/>
      <c r="L215" s="29"/>
      <c r="M215" s="29"/>
      <c r="N215" s="29"/>
      <c r="O215" s="241"/>
    </row>
    <row r="216" spans="3:15" ht="15" customHeight="1" x14ac:dyDescent="0.25">
      <c r="C216" s="104"/>
      <c r="D216" s="41"/>
      <c r="E216" s="41"/>
      <c r="F216" s="41"/>
      <c r="G216" s="41"/>
      <c r="H216" s="41"/>
      <c r="I216" s="29"/>
      <c r="J216" s="29"/>
      <c r="K216" s="29"/>
      <c r="L216" s="29"/>
      <c r="M216" s="29"/>
      <c r="N216" s="29"/>
      <c r="O216" s="241"/>
    </row>
    <row r="217" spans="3:15" ht="15" customHeight="1" x14ac:dyDescent="0.25">
      <c r="C217" s="104"/>
      <c r="D217" s="41"/>
      <c r="E217" s="41"/>
      <c r="F217" s="41"/>
      <c r="G217" s="41"/>
      <c r="H217" s="41"/>
      <c r="I217" s="29"/>
      <c r="J217" s="29"/>
      <c r="K217" s="29"/>
      <c r="L217" s="29"/>
      <c r="M217" s="29"/>
      <c r="N217" s="29"/>
      <c r="O217" s="241"/>
    </row>
    <row r="218" spans="3:15" ht="15" customHeight="1" x14ac:dyDescent="0.25">
      <c r="C218" s="104"/>
      <c r="D218" s="41"/>
      <c r="E218" s="41"/>
      <c r="F218" s="41"/>
      <c r="G218" s="41"/>
      <c r="H218" s="41"/>
      <c r="I218" s="29"/>
      <c r="J218" s="29"/>
      <c r="K218" s="29"/>
      <c r="L218" s="29"/>
      <c r="M218" s="29"/>
      <c r="N218" s="29"/>
      <c r="O218" s="241"/>
    </row>
    <row r="219" spans="3:15" ht="15" customHeight="1" x14ac:dyDescent="0.25">
      <c r="C219" s="104"/>
      <c r="D219" s="41"/>
      <c r="E219" s="41"/>
      <c r="F219" s="41"/>
      <c r="G219" s="41"/>
      <c r="H219" s="41"/>
      <c r="I219" s="29"/>
      <c r="J219" s="29"/>
      <c r="K219" s="29"/>
      <c r="L219" s="29"/>
      <c r="M219" s="29"/>
      <c r="N219" s="29"/>
      <c r="O219" s="241"/>
    </row>
    <row r="220" spans="3:15" ht="15" customHeight="1" x14ac:dyDescent="0.25">
      <c r="C220" s="104"/>
      <c r="D220" s="41"/>
      <c r="E220" s="41"/>
      <c r="F220" s="41"/>
      <c r="G220" s="41"/>
      <c r="H220" s="41"/>
      <c r="I220" s="29"/>
      <c r="J220" s="29"/>
      <c r="K220" s="29"/>
      <c r="L220" s="29"/>
      <c r="M220" s="29"/>
      <c r="N220" s="29"/>
      <c r="O220" s="241"/>
    </row>
    <row r="221" spans="3:15" ht="15" customHeight="1" x14ac:dyDescent="0.25">
      <c r="C221" s="104"/>
      <c r="D221" s="41"/>
      <c r="E221" s="41"/>
      <c r="F221" s="41"/>
      <c r="G221" s="41"/>
      <c r="H221" s="41"/>
      <c r="I221" s="29"/>
      <c r="J221" s="29"/>
      <c r="K221" s="29"/>
      <c r="L221" s="29"/>
      <c r="M221" s="29"/>
      <c r="N221" s="29"/>
      <c r="O221" s="241"/>
    </row>
    <row r="222" spans="3:15" ht="15" customHeight="1" x14ac:dyDescent="0.25">
      <c r="C222" s="104"/>
      <c r="D222" s="41"/>
      <c r="E222" s="41"/>
      <c r="F222" s="41"/>
      <c r="G222" s="41"/>
      <c r="H222" s="41"/>
      <c r="I222" s="29"/>
      <c r="J222" s="29"/>
      <c r="K222" s="29"/>
      <c r="L222" s="29"/>
      <c r="M222" s="29"/>
      <c r="N222" s="29"/>
      <c r="O222" s="241"/>
    </row>
    <row r="223" spans="3:15" ht="15" customHeight="1" x14ac:dyDescent="0.25">
      <c r="C223" s="104"/>
      <c r="D223" s="41"/>
      <c r="E223" s="41"/>
      <c r="F223" s="41"/>
      <c r="G223" s="41"/>
      <c r="H223" s="41"/>
      <c r="I223" s="29"/>
      <c r="J223" s="29"/>
      <c r="K223" s="29"/>
      <c r="L223" s="29"/>
      <c r="M223" s="29"/>
      <c r="N223" s="29"/>
      <c r="O223" s="241"/>
    </row>
    <row r="224" spans="3:15" ht="15" customHeight="1" x14ac:dyDescent="0.25">
      <c r="C224" s="104"/>
      <c r="D224" s="41"/>
      <c r="E224" s="41"/>
      <c r="F224" s="41"/>
      <c r="G224" s="41"/>
      <c r="H224" s="41"/>
      <c r="I224" s="29"/>
      <c r="J224" s="29"/>
      <c r="K224" s="29"/>
      <c r="L224" s="29"/>
      <c r="M224" s="29"/>
      <c r="N224" s="29"/>
      <c r="O224" s="241"/>
    </row>
    <row r="225" spans="3:15" ht="15" customHeight="1" x14ac:dyDescent="0.25">
      <c r="C225" s="104"/>
      <c r="D225" s="41"/>
      <c r="E225" s="41"/>
      <c r="F225" s="41"/>
      <c r="G225" s="41"/>
      <c r="H225" s="41"/>
      <c r="I225" s="29"/>
      <c r="J225" s="29"/>
      <c r="K225" s="29"/>
      <c r="L225" s="29"/>
      <c r="M225" s="29"/>
      <c r="N225" s="29"/>
      <c r="O225" s="241"/>
    </row>
    <row r="226" spans="3:15" ht="15" customHeight="1" x14ac:dyDescent="0.25">
      <c r="C226" s="104"/>
      <c r="D226" s="41"/>
      <c r="E226" s="41"/>
      <c r="F226" s="41"/>
      <c r="G226" s="41"/>
      <c r="H226" s="41"/>
      <c r="I226" s="29"/>
      <c r="J226" s="29"/>
      <c r="K226" s="29"/>
      <c r="L226" s="29"/>
      <c r="M226" s="29"/>
      <c r="N226" s="29"/>
      <c r="O226" s="241"/>
    </row>
    <row r="227" spans="3:15" ht="15" customHeight="1" x14ac:dyDescent="0.25">
      <c r="C227" s="104"/>
      <c r="D227" s="41"/>
      <c r="E227" s="41"/>
      <c r="F227" s="41"/>
      <c r="G227" s="41"/>
      <c r="H227" s="41"/>
      <c r="I227" s="29"/>
      <c r="J227" s="29"/>
      <c r="K227" s="29"/>
      <c r="L227" s="29"/>
      <c r="M227" s="29"/>
      <c r="N227" s="29"/>
      <c r="O227" s="241"/>
    </row>
    <row r="228" spans="3:15" ht="15" customHeight="1" x14ac:dyDescent="0.25">
      <c r="C228" s="104"/>
      <c r="D228" s="41"/>
      <c r="E228" s="41"/>
      <c r="F228" s="41"/>
      <c r="G228" s="41"/>
      <c r="H228" s="41"/>
      <c r="I228" s="29"/>
      <c r="J228" s="29"/>
      <c r="K228" s="29"/>
      <c r="L228" s="29"/>
      <c r="M228" s="29"/>
      <c r="N228" s="29"/>
      <c r="O228" s="241"/>
    </row>
    <row r="229" spans="3:15" ht="15" customHeight="1" x14ac:dyDescent="0.25">
      <c r="C229" s="104"/>
      <c r="D229" s="41"/>
      <c r="E229" s="41"/>
      <c r="F229" s="41"/>
      <c r="G229" s="41"/>
      <c r="H229" s="41"/>
      <c r="I229" s="29"/>
      <c r="J229" s="29"/>
      <c r="K229" s="29"/>
      <c r="L229" s="29"/>
      <c r="M229" s="29"/>
      <c r="N229" s="29"/>
      <c r="O229" s="241"/>
    </row>
    <row r="230" spans="3:15" ht="15" customHeight="1" x14ac:dyDescent="0.25">
      <c r="C230" s="104"/>
      <c r="D230" s="41"/>
      <c r="E230" s="41"/>
      <c r="F230" s="41"/>
      <c r="G230" s="41"/>
      <c r="H230" s="41"/>
      <c r="I230" s="29"/>
      <c r="J230" s="29"/>
      <c r="K230" s="29"/>
      <c r="L230" s="29"/>
      <c r="M230" s="29"/>
      <c r="N230" s="29"/>
      <c r="O230" s="241"/>
    </row>
    <row r="231" spans="3:15" ht="15" customHeight="1" x14ac:dyDescent="0.25">
      <c r="C231" s="104"/>
      <c r="D231" s="41"/>
      <c r="E231" s="41"/>
      <c r="F231" s="41"/>
      <c r="G231" s="41"/>
      <c r="H231" s="41"/>
      <c r="I231" s="29"/>
      <c r="J231" s="29"/>
      <c r="K231" s="29"/>
      <c r="L231" s="29"/>
      <c r="M231" s="29"/>
      <c r="N231" s="29"/>
      <c r="O231" s="241"/>
    </row>
    <row r="232" spans="3:15" ht="15" customHeight="1" x14ac:dyDescent="0.25">
      <c r="C232" s="104"/>
      <c r="D232" s="41"/>
      <c r="E232" s="41"/>
      <c r="F232" s="41"/>
      <c r="G232" s="41"/>
      <c r="H232" s="41"/>
      <c r="I232" s="29"/>
      <c r="J232" s="29"/>
      <c r="K232" s="29"/>
      <c r="L232" s="29"/>
      <c r="M232" s="29"/>
      <c r="N232" s="29"/>
      <c r="O232" s="241"/>
    </row>
    <row r="233" spans="3:15" ht="15" customHeight="1" x14ac:dyDescent="0.25">
      <c r="C233" s="104"/>
      <c r="D233" s="41"/>
      <c r="E233" s="41"/>
      <c r="F233" s="41"/>
      <c r="G233" s="41"/>
      <c r="H233" s="41"/>
      <c r="I233" s="29"/>
      <c r="J233" s="29"/>
      <c r="K233" s="29"/>
      <c r="L233" s="29"/>
      <c r="M233" s="29"/>
      <c r="N233" s="29"/>
      <c r="O233" s="241"/>
    </row>
    <row r="234" spans="3:15" ht="15" customHeight="1" x14ac:dyDescent="0.25">
      <c r="C234" s="104"/>
      <c r="D234" s="41"/>
      <c r="E234" s="41"/>
      <c r="F234" s="41"/>
      <c r="G234" s="41"/>
      <c r="H234" s="41"/>
      <c r="I234" s="29"/>
      <c r="J234" s="29"/>
      <c r="K234" s="29"/>
      <c r="L234" s="29"/>
      <c r="M234" s="29"/>
      <c r="N234" s="29"/>
      <c r="O234" s="241"/>
    </row>
    <row r="235" spans="3:15" ht="15" customHeight="1" x14ac:dyDescent="0.25">
      <c r="C235" s="104"/>
      <c r="D235" s="41"/>
      <c r="E235" s="41"/>
      <c r="F235" s="41"/>
      <c r="G235" s="41"/>
      <c r="H235" s="41"/>
      <c r="I235" s="29"/>
      <c r="J235" s="29"/>
      <c r="K235" s="29"/>
      <c r="L235" s="29"/>
      <c r="M235" s="29"/>
      <c r="N235" s="29"/>
      <c r="O235" s="241"/>
    </row>
    <row r="236" spans="3:15" ht="15" customHeight="1" x14ac:dyDescent="0.25">
      <c r="C236" s="104"/>
      <c r="D236" s="41"/>
      <c r="E236" s="41"/>
      <c r="F236" s="41"/>
      <c r="G236" s="41"/>
      <c r="H236" s="41"/>
      <c r="I236" s="29"/>
      <c r="J236" s="29"/>
      <c r="K236" s="29"/>
      <c r="L236" s="29"/>
      <c r="M236" s="29"/>
      <c r="N236" s="29"/>
      <c r="O236" s="241"/>
    </row>
    <row r="237" spans="3:15" ht="15" customHeight="1" x14ac:dyDescent="0.25">
      <c r="C237" s="104"/>
      <c r="D237" s="41"/>
      <c r="E237" s="41"/>
      <c r="F237" s="41"/>
      <c r="G237" s="41"/>
      <c r="H237" s="41"/>
      <c r="I237" s="29"/>
      <c r="J237" s="29"/>
      <c r="K237" s="29"/>
      <c r="L237" s="29"/>
      <c r="M237" s="29"/>
      <c r="N237" s="29"/>
      <c r="O237" s="241"/>
    </row>
    <row r="238" spans="3:15" ht="15" customHeight="1" x14ac:dyDescent="0.25">
      <c r="C238" s="104"/>
      <c r="D238" s="41"/>
      <c r="E238" s="41"/>
      <c r="F238" s="41"/>
      <c r="G238" s="41"/>
      <c r="H238" s="41"/>
      <c r="I238" s="29"/>
      <c r="J238" s="29"/>
      <c r="K238" s="29"/>
      <c r="L238" s="29"/>
      <c r="M238" s="29"/>
      <c r="N238" s="29"/>
      <c r="O238" s="241"/>
    </row>
    <row r="239" spans="3:15" ht="15" customHeight="1" x14ac:dyDescent="0.25">
      <c r="C239" s="104"/>
      <c r="D239" s="41"/>
      <c r="E239" s="41"/>
      <c r="F239" s="41"/>
      <c r="G239" s="41"/>
      <c r="H239" s="41"/>
      <c r="I239" s="29"/>
      <c r="J239" s="29"/>
      <c r="K239" s="29"/>
      <c r="L239" s="29"/>
      <c r="M239" s="29"/>
      <c r="N239" s="29"/>
      <c r="O239" s="241"/>
    </row>
    <row r="240" spans="3:15" ht="15" customHeight="1" x14ac:dyDescent="0.25">
      <c r="C240" s="104"/>
      <c r="D240" s="41"/>
      <c r="E240" s="41"/>
      <c r="F240" s="41"/>
      <c r="G240" s="41"/>
      <c r="H240" s="41"/>
      <c r="I240" s="29"/>
      <c r="J240" s="29"/>
      <c r="K240" s="29"/>
      <c r="L240" s="29"/>
      <c r="M240" s="29"/>
      <c r="N240" s="29"/>
      <c r="O240" s="241"/>
    </row>
    <row r="241" spans="3:15" ht="15" customHeight="1" x14ac:dyDescent="0.25">
      <c r="C241" s="104"/>
      <c r="D241" s="41"/>
      <c r="E241" s="41"/>
      <c r="F241" s="41"/>
      <c r="G241" s="41"/>
      <c r="H241" s="41"/>
      <c r="I241" s="29"/>
      <c r="J241" s="29"/>
      <c r="K241" s="29"/>
      <c r="L241" s="29"/>
      <c r="M241" s="29"/>
      <c r="N241" s="29"/>
      <c r="O241" s="241"/>
    </row>
    <row r="242" spans="3:15" ht="15" customHeight="1" x14ac:dyDescent="0.25">
      <c r="C242" s="104"/>
      <c r="D242" s="41"/>
      <c r="E242" s="41"/>
      <c r="F242" s="41"/>
      <c r="G242" s="41"/>
      <c r="H242" s="41"/>
      <c r="I242" s="29"/>
      <c r="J242" s="29"/>
      <c r="K242" s="29"/>
      <c r="L242" s="29"/>
      <c r="M242" s="29"/>
      <c r="N242" s="29"/>
      <c r="O242" s="241"/>
    </row>
  </sheetData>
  <mergeCells count="84">
    <mergeCell ref="C2:M3"/>
    <mergeCell ref="N2:O3"/>
    <mergeCell ref="C5:K6"/>
    <mergeCell ref="L5:L6"/>
    <mergeCell ref="M5:M6"/>
    <mergeCell ref="N5:O5"/>
    <mergeCell ref="E29:I29"/>
    <mergeCell ref="E47:I47"/>
    <mergeCell ref="H50:H55"/>
    <mergeCell ref="I50:I55"/>
    <mergeCell ref="J50:J55"/>
    <mergeCell ref="L50:L55"/>
    <mergeCell ref="M50:M55"/>
    <mergeCell ref="N50:N55"/>
    <mergeCell ref="O50:O55"/>
    <mergeCell ref="H56:H57"/>
    <mergeCell ref="I56:I57"/>
    <mergeCell ref="J56:J57"/>
    <mergeCell ref="K56:K57"/>
    <mergeCell ref="L56:L57"/>
    <mergeCell ref="M56:M57"/>
    <mergeCell ref="K50:K55"/>
    <mergeCell ref="N75:N76"/>
    <mergeCell ref="N56:N57"/>
    <mergeCell ref="O56:O57"/>
    <mergeCell ref="I68:I72"/>
    <mergeCell ref="J68:J72"/>
    <mergeCell ref="K68:K72"/>
    <mergeCell ref="L68:L72"/>
    <mergeCell ref="M68:M72"/>
    <mergeCell ref="N68:N72"/>
    <mergeCell ref="O68:O72"/>
    <mergeCell ref="L86:L87"/>
    <mergeCell ref="M86:M87"/>
    <mergeCell ref="O75:O76"/>
    <mergeCell ref="H81:H82"/>
    <mergeCell ref="I81:I82"/>
    <mergeCell ref="J81:J82"/>
    <mergeCell ref="K81:K82"/>
    <mergeCell ref="L81:L82"/>
    <mergeCell ref="M81:M82"/>
    <mergeCell ref="N81:N82"/>
    <mergeCell ref="O81:O82"/>
    <mergeCell ref="I75:I76"/>
    <mergeCell ref="J75:J76"/>
    <mergeCell ref="K75:K76"/>
    <mergeCell ref="L75:L76"/>
    <mergeCell ref="M75:M76"/>
    <mergeCell ref="K161:K164"/>
    <mergeCell ref="L161:L164"/>
    <mergeCell ref="N86:N87"/>
    <mergeCell ref="O86:O87"/>
    <mergeCell ref="G89:I89"/>
    <mergeCell ref="D116:H116"/>
    <mergeCell ref="D149:I149"/>
    <mergeCell ref="F156:F158"/>
    <mergeCell ref="G156:I158"/>
    <mergeCell ref="J156:J158"/>
    <mergeCell ref="K156:K158"/>
    <mergeCell ref="L156:L158"/>
    <mergeCell ref="G86:G87"/>
    <mergeCell ref="H86:I87"/>
    <mergeCell ref="J86:J87"/>
    <mergeCell ref="K86:K87"/>
    <mergeCell ref="G159:I159"/>
    <mergeCell ref="G160:I160"/>
    <mergeCell ref="F161:F164"/>
    <mergeCell ref="G161:I164"/>
    <mergeCell ref="J161:J164"/>
    <mergeCell ref="L173:L175"/>
    <mergeCell ref="M173:M175"/>
    <mergeCell ref="M156:M158"/>
    <mergeCell ref="N156:N158"/>
    <mergeCell ref="O156:O158"/>
    <mergeCell ref="F167:I167"/>
    <mergeCell ref="E173:E175"/>
    <mergeCell ref="F173:I175"/>
    <mergeCell ref="J173:J175"/>
    <mergeCell ref="K173:K175"/>
    <mergeCell ref="N173:N175"/>
    <mergeCell ref="O173:O175"/>
    <mergeCell ref="M161:M164"/>
    <mergeCell ref="N161:N164"/>
    <mergeCell ref="O161:O1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SP</vt:lpstr>
      <vt:lpstr>crediti e debiti</vt:lpstr>
      <vt:lpstr>SP ministeriale comparato</vt:lpstr>
      <vt:lpstr>Foglio1</vt:lpstr>
      <vt:lpstr>'SP ministeriale comparato'!Area_stampa</vt:lpstr>
      <vt:lpstr>NewTable1</vt:lpstr>
      <vt:lpstr>NewTable2</vt:lpstr>
      <vt:lpstr>'SP ministeriale comparato'!Titoli_stampa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sasdemo</dc:creator>
  <cp:lastModifiedBy>Claudia Palanca</cp:lastModifiedBy>
  <cp:lastPrinted>2021-05-27T13:10:48Z</cp:lastPrinted>
  <dcterms:created xsi:type="dcterms:W3CDTF">2013-04-11T13:45:01Z</dcterms:created>
  <dcterms:modified xsi:type="dcterms:W3CDTF">2024-05-21T13:47:09Z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dgetCreateMode">
    <vt:lpwstr>0</vt:lpwstr>
  </property>
  <property fmtid="{D5CDD505-2E9C-101B-9397-08002B2CF9AE}" pid="3" name="BudgetEditMode">
    <vt:lpwstr>0</vt:lpwstr>
  </property>
  <property fmtid="{D5CDD505-2E9C-101B-9397-08002B2CF9AE}" pid="4" name="WebDocument">
    <vt:lpwstr>1</vt:lpwstr>
  </property>
</Properties>
</file>